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yhine-my.sharepoint.com/personal/maris_lehtpuu_eis_ee/Documents/Documents/Minu meetmed/Äriarendustoetus/Rakendusdokumendid/oktoober 2026/"/>
    </mc:Choice>
  </mc:AlternateContent>
  <xr:revisionPtr revIDLastSave="9" documentId="8_{581F339B-C817-4B36-AB0F-E2FA90E4DF96}" xr6:coauthVersionLast="47" xr6:coauthVersionMax="47" xr10:uidLastSave="{7D07D2CF-702B-4F3B-8665-276DA8F5EB6C}"/>
  <bookViews>
    <workbookView xWindow="-120" yWindow="-120" windowWidth="38640" windowHeight="21120" tabRatio="698" activeTab="5" xr2:uid="{00000000-000D-0000-FFFF-FFFF00000000}"/>
  </bookViews>
  <sheets>
    <sheet name="Vastavusnõuded" sheetId="13" r:id="rId1"/>
    <sheet name="Majandusnäitajate prognoos" sheetId="14" r:id="rId2"/>
    <sheet name="Tegevuskava" sheetId="8" r:id="rId3"/>
    <sheet name="Töötasud" sheetId="12" r:id="rId4"/>
    <sheet name="Tasuvusarvutus" sheetId="15" r:id="rId5"/>
    <sheet name="Eelarve juhised" sheetId="11" r:id="rId6"/>
  </sheets>
  <definedNames>
    <definedName name="_xlnm._FilterDatabase" localSheetId="2" hidden="1">Tegevuskava!$A$2:$AG$38</definedName>
    <definedName name="_xlnm.Print_Area" localSheetId="1">'Majandusnäitajate prognoos'!$A$1:$I$16</definedName>
    <definedName name="_xlnm.Print_Area" localSheetId="2">Tegevuskava!$A$1:$I$29</definedName>
    <definedName name="_xlnm.Print_Titles" localSheetId="2">Tegevuskava!$2:$2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4" i="8" l="1"/>
  <c r="B12" i="15"/>
  <c r="C4" i="15"/>
  <c r="D4" i="15" s="1"/>
  <c r="E4" i="15" s="1"/>
  <c r="F4" i="15" s="1"/>
  <c r="G4" i="15" s="1"/>
  <c r="H4" i="15" s="1"/>
  <c r="B28" i="15"/>
  <c r="B20" i="15"/>
  <c r="D28" i="15"/>
  <c r="C28" i="15" l="1"/>
  <c r="C20" i="15"/>
  <c r="E28" i="15"/>
  <c r="D20" i="15" l="1"/>
  <c r="F28" i="15"/>
  <c r="F20" i="15" l="1"/>
  <c r="E20" i="15"/>
  <c r="G20" i="15"/>
  <c r="G28" i="15"/>
  <c r="H20" i="15" l="1"/>
  <c r="H28" i="15"/>
  <c r="D19" i="13" l="1"/>
  <c r="D18" i="13"/>
  <c r="D17" i="13"/>
  <c r="B14" i="13"/>
  <c r="D14" i="13" s="1"/>
  <c r="B13" i="13"/>
  <c r="D13" i="13" s="1"/>
  <c r="D16" i="13"/>
  <c r="D20" i="13" l="1"/>
  <c r="C15" i="14"/>
  <c r="D15" i="14"/>
  <c r="E15" i="14"/>
  <c r="F15" i="14"/>
  <c r="G15" i="14"/>
  <c r="H15" i="14"/>
  <c r="I15" i="14"/>
  <c r="B15" i="14"/>
  <c r="D18" i="14"/>
  <c r="E18" i="14"/>
  <c r="F18" i="14"/>
  <c r="G18" i="14"/>
  <c r="H18" i="14"/>
  <c r="I18" i="14"/>
  <c r="C18" i="14"/>
  <c r="C16" i="14"/>
  <c r="D16" i="14"/>
  <c r="E16" i="14"/>
  <c r="F16" i="14"/>
  <c r="G16" i="14"/>
  <c r="H16" i="14"/>
  <c r="I16" i="14"/>
  <c r="C14" i="14"/>
  <c r="D14" i="14"/>
  <c r="E14" i="14"/>
  <c r="F14" i="14"/>
  <c r="G14" i="14"/>
  <c r="H14" i="14"/>
  <c r="I14" i="14"/>
  <c r="B16" i="14"/>
  <c r="B15" i="13" s="1"/>
  <c r="D15" i="13" s="1"/>
  <c r="B14" i="14"/>
  <c r="C9" i="14"/>
  <c r="D9" i="14"/>
  <c r="E9" i="14"/>
  <c r="F9" i="14"/>
  <c r="G9" i="14"/>
  <c r="H9" i="14"/>
  <c r="I9" i="14"/>
  <c r="B9" i="14"/>
  <c r="C6" i="14"/>
  <c r="D6" i="14" s="1"/>
  <c r="E6" i="14" s="1"/>
  <c r="F6" i="14" s="1"/>
  <c r="G6" i="14" s="1"/>
  <c r="H6" i="14" s="1"/>
  <c r="I6" i="14" s="1"/>
  <c r="C19" i="14" l="1"/>
  <c r="D22" i="13"/>
  <c r="D24" i="13" s="1"/>
  <c r="E24" i="13" s="1"/>
  <c r="D23" i="13"/>
  <c r="G19" i="14"/>
  <c r="I19" i="14"/>
  <c r="D19" i="14"/>
  <c r="H19" i="14"/>
  <c r="E19" i="14"/>
  <c r="F19" i="14"/>
  <c r="C35" i="8" l="1"/>
  <c r="D35" i="8" s="1"/>
  <c r="C36" i="8"/>
  <c r="D36" i="8" s="1"/>
  <c r="C37" i="8"/>
  <c r="D37" i="8" s="1"/>
  <c r="C33" i="8"/>
  <c r="D33" i="8" s="1"/>
  <c r="E2" i="12" l="1"/>
  <c r="G2" i="12" s="1"/>
  <c r="E3" i="12"/>
  <c r="G3" i="12" s="1"/>
  <c r="E4" i="12"/>
  <c r="G4" i="12" s="1"/>
  <c r="E5" i="12"/>
  <c r="G5" i="12" s="1"/>
  <c r="E6" i="12"/>
  <c r="G6" i="12" s="1"/>
  <c r="E7" i="12"/>
  <c r="G7" i="12" s="1"/>
  <c r="E8" i="12"/>
  <c r="G8" i="12" s="1"/>
  <c r="E9" i="12"/>
  <c r="G9" i="12" s="1"/>
  <c r="C32" i="8"/>
  <c r="D32" i="8" s="1"/>
  <c r="C34" i="8"/>
  <c r="C38" i="8"/>
  <c r="D38" i="8" s="1"/>
  <c r="C39" i="8"/>
  <c r="D39" i="8" s="1"/>
  <c r="C29" i="8"/>
  <c r="D42" i="8" l="1"/>
  <c r="E42" i="8" s="1"/>
  <c r="G10" i="12"/>
  <c r="C46" i="8"/>
  <c r="B49" i="8" s="1"/>
  <c r="C42" i="8"/>
  <c r="F12" i="15"/>
  <c r="F29" i="15" s="1"/>
  <c r="H12" i="15"/>
  <c r="H29" i="15" s="1"/>
  <c r="G12" i="15"/>
  <c r="G29" i="15" s="1"/>
  <c r="B29" i="15"/>
  <c r="C12" i="15"/>
  <c r="C29" i="15" s="1"/>
  <c r="D12" i="15"/>
  <c r="D29" i="15" s="1"/>
  <c r="E12" i="15"/>
  <c r="E29" i="15" s="1"/>
  <c r="B32" i="15" l="1"/>
  <c r="C30" i="15"/>
  <c r="E30" i="15"/>
  <c r="D30" i="15"/>
  <c r="B30" i="15"/>
  <c r="B31" i="15" s="1"/>
  <c r="H30" i="15"/>
  <c r="F30" i="15"/>
  <c r="G30" i="15"/>
  <c r="F31" i="15" l="1"/>
  <c r="G31" i="15"/>
  <c r="D31" i="15"/>
  <c r="C31" i="15"/>
  <c r="H31" i="15"/>
  <c r="E31" i="15"/>
  <c r="B33" i="1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 authorId="0" shapeId="0" xr:uid="{6BED8EBC-22B3-4850-9A54-456FC69AF91F}">
      <text>
        <r>
          <rPr>
            <sz val="9"/>
            <color indexed="81"/>
            <rFont val="Verdana"/>
            <family val="2"/>
            <charset val="186"/>
          </rPr>
          <t>Prognoosida projekti lõpu kalendriaastast +3 aastat.</t>
        </r>
      </text>
    </comment>
  </commentList>
</comments>
</file>

<file path=xl/sharedStrings.xml><?xml version="1.0" encoding="utf-8"?>
<sst xmlns="http://schemas.openxmlformats.org/spreadsheetml/2006/main" count="251" uniqueCount="235">
  <si>
    <t>Ettevõtte nimi</t>
  </si>
  <si>
    <t>Registrikood</t>
  </si>
  <si>
    <t>EMTAK tase 2</t>
  </si>
  <si>
    <t xml:space="preserve">Tegevusala </t>
  </si>
  <si>
    <t>Tegevusala</t>
  </si>
  <si>
    <t>C13</t>
  </si>
  <si>
    <t>Tekstiilitootmine (&lt;-näide, asenda)</t>
  </si>
  <si>
    <t>Tegevusala otsing | e-Äriregister</t>
  </si>
  <si>
    <t>Valdkonna keskmine brutokuupalk, eurodes</t>
  </si>
  <si>
    <t>Vali statistika andmebaasis PA113:
1. Keskmine brutopalk, eurot;
2. Tegevusala vastavalt EMTAK 2 tasemele;
3. Viimane avaldatud kvartal;</t>
  </si>
  <si>
    <t>https://andmed.stat.ee/et/stat/majandus__palk-ja-toojeukulu__palk__luhiajastatistika/PA113</t>
  </si>
  <si>
    <t>Valdkonna lisandväärtus töötaja kohta, eurodes</t>
  </si>
  <si>
    <t>Vali statistika andmebaasis EM001:
1. Tööviljakus hõivatu kohta lisandväärtuse alusel;
2. Tegevusala vastavalt EMTAK 2 tasemele;
3. Tööga hõivatud isikute arv vastavalt ettevõtte suurusele;
4. Viimane avaldatud aasta.</t>
  </si>
  <si>
    <t>https://andmed.stat.ee/et/stat/majandus__ettevetete-majandusnaitajad__ettevetete-tulud-kulud-kasum__aastastatistika/EM001</t>
  </si>
  <si>
    <t>Täida esmalt "Majandusnäitajate prognoos" lehel "eelmise majandusaasta" andmed -&gt; veerg B</t>
  </si>
  <si>
    <t>Toetuse taotleja võib olla Eesti äriregistrisse kantud äriühing, kes vastab vähemalt kolmele järgmisele tingimusele</t>
  </si>
  <si>
    <t>Näitaja</t>
  </si>
  <si>
    <t>Väärtus</t>
  </si>
  <si>
    <t>Selgitus</t>
  </si>
  <si>
    <t>Täidetud</t>
  </si>
  <si>
    <t>Määruse § 10 lg 1 sõnastus</t>
  </si>
  <si>
    <t>Müügitulu eelmisel majandusaastal, eurodes</t>
  </si>
  <si>
    <t>&lt;- Täitub ise lehelt "Majandusnäitajate prognoos" veerust B</t>
  </si>
  <si>
    <t>Taotleja on teeninud taotluse esitamisele eelnenud majandusaastal müügitulu vähemalt 500 000 eurot.</t>
  </si>
  <si>
    <t>Ekspordi müügitulu eelmisel majandusaastal, eurodes</t>
  </si>
  <si>
    <t>Taotleja on teeninud taotluse esitamisele eelnenud majandusaastal ekspordi müügitulu vähemalt 100 000 eurot.</t>
  </si>
  <si>
    <t>Lisandväärtus töötaja kohta eelmisel majandusaastal, eurodes</t>
  </si>
  <si>
    <t>Taotleja keskmine lisandväärtus töötaja kohta on taotluse esitamisele eelnenud  majandusaasta andmetel vähemalt vastava tegevusala Eesti keskmisel tasemel Statistikaameti viimati avaldatud vastava tegevusala Eesti keskmisega.</t>
  </si>
  <si>
    <t>Töötajate arv</t>
  </si>
  <si>
    <t>&lt;- Sisesta hetke töötajate arv taandatuna täistööajale. 
Info töötajate registrist.</t>
  </si>
  <si>
    <t>Taotlejal on vähemalt kaks täistööajaga töötajat, vähemalt ühe töötaja tööülesannete hulka kuulub tehnoloogilise või teenusarenduse juhtimine ning tal on erialane kõrgharidus või tõendatud valdkondlik töökogemus.</t>
  </si>
  <si>
    <t>Keskmine brutopalk töötaja kohta eelmisel kvartalil (eurodes)</t>
  </si>
  <si>
    <t>&lt;- Sisesta ettevõtte keskmine brutopalk eelmisel kvartalil. 
Arvutus viimase kvartali kasumiaruande põhjal.</t>
  </si>
  <si>
    <t xml:space="preserve">Taotleja makstud keskmine brutokuupalk ühe töötaja kohta taotluse esitamisele eelnenud kvartalis oli vähemalt võrdne Statistikaameti viimati avaldatud vastava tegevusala Eesti keskmise brutokuupalgaga. </t>
  </si>
  <si>
    <t>Investeeringud T&amp;A&amp;I tegevusse eelmisel kahel majandusaastal (eurodes)</t>
  </si>
  <si>
    <t>&lt;- Sisesta kahe aasta jooksul teadus- ja arendustegevusse ning innovatsiooni investeeritud summa.</t>
  </si>
  <si>
    <t>Taotleja on taotluse esitamisele eelnenud viimase kahe majandusaasta jooksul investeerinud teadus-, arendus- või innovatsioonitegevustesse kokku vähemalt 100 000 eurot.</t>
  </si>
  <si>
    <t>Erasektori investeeringute kaasamine eelmisel kolmel majandusaastal (eurodes)</t>
  </si>
  <si>
    <t>&lt;- Sisesta väliste osapoolte poolt kolme aasta jooksul ettevõttesse investeeritud summa (omakapital, riskikapital jne).</t>
  </si>
  <si>
    <t>Taotleja on taotluse esitamisele eelnenud kolme majandusaasta jooksul kaasanud vähemalt 100 000 euro ulatuses erasektori investeeringuid, millena käsitatakse omakapitali-, riskikapitali- ja muid turupõhiseid kapitalipaigutusi, kuid mitte laene, avaliku sektori toetusi ega seotud osapoolte finantseeringut.</t>
  </si>
  <si>
    <t>On olemas toote/teenuse prototüüp või katsetatud teenusmudel</t>
  </si>
  <si>
    <t>Ei</t>
  </si>
  <si>
    <t>&lt;- Vali rippmenüüst "Jah/Ei"</t>
  </si>
  <si>
    <t>Taotlejal on tehnoloogia, toote või teenuse põhifunktsioone või toimemudelit demonstreeriv prototüüp, kontseptsiooni tõestus või katsetatud teenusmudel ning selle toimivust on kontrollitud asjakohases arendus- või sihtkeskkonnas.</t>
  </si>
  <si>
    <t>Jah</t>
  </si>
  <si>
    <t>EI</t>
  </si>
  <si>
    <t>Täidetud peab olema vähemalt kolm näitajat</t>
  </si>
  <si>
    <t>Kas vähemalt kolm näitajat on täidetud?</t>
  </si>
  <si>
    <t>Äriarendustoetus</t>
  </si>
  <si>
    <t>Alltoodud tabelis prognoosib Taotleja oma majandusnäitajaid projekti elluviimise perioodil ja selle järgselt.</t>
  </si>
  <si>
    <t>Miinusmärgiga sisestada ainult kahjum.</t>
  </si>
  <si>
    <t>Täitke valged lahtrid</t>
  </si>
  <si>
    <t xml:space="preserve">Näitaja </t>
  </si>
  <si>
    <t>Taotlemisele eelnev aasta (tegelik)</t>
  </si>
  <si>
    <t>Taotlemise aasta (prognoos)</t>
  </si>
  <si>
    <t>Prognoos</t>
  </si>
  <si>
    <t>Sisesta siia reale aastad</t>
  </si>
  <si>
    <t>Müügitulu/tulud (€)</t>
  </si>
  <si>
    <t>sh müügitulu ekspordist (€)</t>
  </si>
  <si>
    <t>Ekspordi osakaal (%)</t>
  </si>
  <si>
    <t>Tööjõukulud (€)</t>
  </si>
  <si>
    <t>Põhivara kulum (€)</t>
  </si>
  <si>
    <t>Ärikasum või –kahjum (€)</t>
  </si>
  <si>
    <t>Keskmine töötajate arv</t>
  </si>
  <si>
    <t>Tööjõukulu töötaja kohta (€)</t>
  </si>
  <si>
    <t>Lisandväärtus kokku (€)</t>
  </si>
  <si>
    <t>Lisandväärtus töötaja kohta (€)</t>
  </si>
  <si>
    <t>Ekspordi müügitulu kasv</t>
  </si>
  <si>
    <t>Ettevõtja lisandväärtuse kasv</t>
  </si>
  <si>
    <t>Samale tegevusele ja kulule ei saa taotleda erineva toetuse protsendiga toetust VTA ja grupierandi määruse raames.</t>
  </si>
  <si>
    <t>Nr</t>
  </si>
  <si>
    <t>Tegevus</t>
  </si>
  <si>
    <t>Kulud kokku</t>
  </si>
  <si>
    <t>Kululiik (vali rippmenüüst)</t>
  </si>
  <si>
    <t>Abi liik 
(vali rippmenüüst AINULT PROJEKTI kuludele)</t>
  </si>
  <si>
    <t>Tulemus</t>
  </si>
  <si>
    <t>Tähtaeg</t>
  </si>
  <si>
    <t>Vastutaja</t>
  </si>
  <si>
    <t>kuu 1</t>
  </si>
  <si>
    <t>kuu 2</t>
  </si>
  <si>
    <t>kuu 3</t>
  </si>
  <si>
    <t>kuu 4</t>
  </si>
  <si>
    <t>kuu 5</t>
  </si>
  <si>
    <t>kuu 6</t>
  </si>
  <si>
    <t>kuu 7</t>
  </si>
  <si>
    <t>kuu 8</t>
  </si>
  <si>
    <t>kuu 9</t>
  </si>
  <si>
    <t>kuu 10</t>
  </si>
  <si>
    <t>kuu 11</t>
  </si>
  <si>
    <t>kuu 12</t>
  </si>
  <si>
    <t>kuu 13</t>
  </si>
  <si>
    <t>kuu 14</t>
  </si>
  <si>
    <t>kuu 15</t>
  </si>
  <si>
    <t>kuu 16</t>
  </si>
  <si>
    <t>kuu 17</t>
  </si>
  <si>
    <t>kuu 18</t>
  </si>
  <si>
    <t>kuu 19</t>
  </si>
  <si>
    <t>kuu 20</t>
  </si>
  <si>
    <t>kuu 21</t>
  </si>
  <si>
    <t>kuu 22</t>
  </si>
  <si>
    <t>kuu 23</t>
  </si>
  <si>
    <t>kuu 24</t>
  </si>
  <si>
    <t>I</t>
  </si>
  <si>
    <t>kk.pp.aaaa-kk.pp.aaa</t>
  </si>
  <si>
    <t>…</t>
  </si>
  <si>
    <t>II</t>
  </si>
  <si>
    <t>Uued read lisage palun sellest reast kõrgemal</t>
  </si>
  <si>
    <t>Kokku summa:</t>
  </si>
  <si>
    <t>Projekti eelarve</t>
  </si>
  <si>
    <r>
      <rPr>
        <b/>
        <i/>
        <sz val="10"/>
        <color theme="1"/>
        <rFont val="Verdana"/>
        <family val="2"/>
        <charset val="186"/>
      </rPr>
      <t>Toetus</t>
    </r>
    <r>
      <rPr>
        <i/>
        <sz val="10"/>
        <color theme="1"/>
        <rFont val="Verdana"/>
        <family val="2"/>
        <charset val="186"/>
      </rPr>
      <t xml:space="preserve"> lähtuvalt riigiabist</t>
    </r>
  </si>
  <si>
    <t>Neid lahtreid palume mitte muuta</t>
  </si>
  <si>
    <t>1. VKEdele nõustamiseks antav abi (GE Art 18)</t>
  </si>
  <si>
    <t>Töötasu</t>
  </si>
  <si>
    <t>2. VKEdele antav innovatsiooniabi (GE Art 28)</t>
  </si>
  <si>
    <t>Ostetav teenus</t>
  </si>
  <si>
    <t>3. Protsessi- ja organisatsiooniinnovatsiooniks antav abi (GE Art 29)</t>
  </si>
  <si>
    <t>Tarkvara protsesside parendamiseks</t>
  </si>
  <si>
    <t>4. Eksporditegevuste arendamine (VTA)</t>
  </si>
  <si>
    <t>Litsentsitasud</t>
  </si>
  <si>
    <t>5. Katsetamine reaalses kasutuskeskkonnas (VTA)</t>
  </si>
  <si>
    <t>Messikulu</t>
  </si>
  <si>
    <t>6. Nõustamine (VTA)</t>
  </si>
  <si>
    <t>Masinate ja seadmete kulum</t>
  </si>
  <si>
    <t>7. Innovatsioonitegevused (VTA)</t>
  </si>
  <si>
    <t>8. Protsessi- ja organisatsiooniarendus (VTA)</t>
  </si>
  <si>
    <t>Abikõlblikud kulud</t>
  </si>
  <si>
    <t>Taotletav toetus</t>
  </si>
  <si>
    <t>Kokku</t>
  </si>
  <si>
    <r>
      <rPr>
        <sz val="10"/>
        <color rgb="FF000000"/>
        <rFont val="Verdana"/>
      </rPr>
      <t>Ettevõtte suurus (</t>
    </r>
    <r>
      <rPr>
        <b/>
        <sz val="10"/>
        <color rgb="FF000000"/>
        <rFont val="Verdana"/>
      </rPr>
      <t>rippmenüüst</t>
    </r>
    <r>
      <rPr>
        <sz val="10"/>
        <color rgb="FF000000"/>
        <rFont val="Verdana"/>
      </rPr>
      <t>)</t>
    </r>
  </si>
  <si>
    <t>Planeeritud VTA toetus kokku</t>
  </si>
  <si>
    <t>VTA piirmäär</t>
  </si>
  <si>
    <t>Ettevõtte vaba VTA jääk</t>
  </si>
  <si>
    <t>Inimese nimi või ametikoht</t>
  </si>
  <si>
    <t>Brutotasu</t>
  </si>
  <si>
    <t>Kuu palgafond</t>
  </si>
  <si>
    <t>Koormus projektis %</t>
  </si>
  <si>
    <t>Kuus abikõlblik</t>
  </si>
  <si>
    <t>Kuud projektis</t>
  </si>
  <si>
    <t>Kokku abikõlblik</t>
  </si>
  <si>
    <r>
      <t xml:space="preserve">Tööülesanded 
</t>
    </r>
    <r>
      <rPr>
        <sz val="10"/>
        <color theme="1"/>
        <rFont val="Verdana"/>
        <family val="2"/>
        <charset val="186"/>
      </rPr>
      <t>Ülesanded ei tohi olla seotud ettevõtte juhtimise või tavapärase tööga</t>
    </r>
  </si>
  <si>
    <t>Olemasolev protsessiarendaja 1</t>
  </si>
  <si>
    <t>Olemasolev töötaja saab teha organisatsiooni ja protsesside arendamisega seotud arendus- ja juurutustegevusi.</t>
  </si>
  <si>
    <t>Olemasolev protsessiarendaja 2</t>
  </si>
  <si>
    <t>Uus arendustöötaja 1</t>
  </si>
  <si>
    <t>Uus arendustöötaja 2</t>
  </si>
  <si>
    <t>PALGAKULU KOKKU</t>
  </si>
  <si>
    <t>Investeeringu tasuvusarvutus</t>
  </si>
  <si>
    <t>Taotluse esitamise aasta</t>
  </si>
  <si>
    <t>Aasta</t>
  </si>
  <si>
    <t>Investeeringud varasse (CAPEX)</t>
  </si>
  <si>
    <t>Investeering seadmesse</t>
  </si>
  <si>
    <t>Investeering tarkvaraarendusse</t>
  </si>
  <si>
    <t>Investeeringud varasse KOKKU</t>
  </si>
  <si>
    <t>Jooksvad kulud (OPEX)</t>
  </si>
  <si>
    <t>Projekti tulemusel lisanduvad töötasud</t>
  </si>
  <si>
    <t>Tarkvaralitsentsid</t>
  </si>
  <si>
    <t>Messikulud</t>
  </si>
  <si>
    <t>Lähetuskulud</t>
  </si>
  <si>
    <t>Jooksvad kulud KOKKU</t>
  </si>
  <si>
    <t>Majanduslik mõju</t>
  </si>
  <si>
    <t>Täiendav brutokasum kulude kokkuhoiust</t>
  </si>
  <si>
    <t>Täiendav brutokasum mahu kasvust</t>
  </si>
  <si>
    <t>Täiendav brutokasum hinna/kvaliteedi muutusest</t>
  </si>
  <si>
    <t>Täiendav brutokasum …</t>
  </si>
  <si>
    <t>Täiendav tulu kokku</t>
  </si>
  <si>
    <t>Rahavood kokku</t>
  </si>
  <si>
    <t>Kumuleeritud rahavood</t>
  </si>
  <si>
    <t>IRR</t>
  </si>
  <si>
    <t>Lihttasuvusaeg (aastat)</t>
  </si>
  <si>
    <t>* nimeta ridasid ümber/lisa/kustuta vastavalt vajadusele</t>
  </si>
  <si>
    <t>See tabel on abiks, et valida TEGEVUSKAVA lehel PROJEKTI KULUDELE õige abiliik.</t>
  </si>
  <si>
    <t>Samale tegevusele ja kulule ei saa taotleda erineva toetuse protsendiga toetust VTA ja grupierandi määruse raames</t>
  </si>
  <si>
    <t>Tegevuskava lehel veerus "Abi liik" toodud tegevuste alla kuuluvad</t>
  </si>
  <si>
    <t>Kvaliteedijuhtimis- ja vastavusjuhtimissüsteemide arendamine.</t>
  </si>
  <si>
    <t>Kvaliteedijuhtimissüsteemide ja muude standardite (välja arvatud baastaseme juhtimissüsteemi standardid ISO 9001, ISO 14001, ISO 45001, ISO 27001 ja ISO 22301) juurutamine.</t>
  </si>
  <si>
    <t>Kvaliteedi‑ ja vastavusauditite tegemine, teavitatud asutuse auditite tegemine ning sihtturgude lubade taotlemine.</t>
  </si>
  <si>
    <t>Kvaliteedi‑ ja vastavusjuhtimisalase nõustamise teenuse ostmine.</t>
  </si>
  <si>
    <t>Vastavuskatsetuste ja sertifitseerimise elluviimine.</t>
  </si>
  <si>
    <t>Sihtturgude regulatiivsete nõuete täitmiseks vajalike protsesside arendamine.</t>
  </si>
  <si>
    <t>Sertifitseerimis- ja õigusnõustamine uutele sihtturgudele sisenemiseks.</t>
  </si>
  <si>
    <t>Suurettevõtja saab nendele tegevustele taotleda toetust vaid VTA-na -&gt; Tegevuskava eelarves "6. Nõustamine (VTA)"</t>
  </si>
  <si>
    <t>Intellektuaalomandi kasutamise strateegiline juhtimine ja arendamine.</t>
  </si>
  <si>
    <t>Ettevõtja intellektuaalomandi strateegia koostamine ja arendamine, tegevusvabaduse analüüsimine.</t>
  </si>
  <si>
    <t>Intellektuaalomandi õiguste esmakaitse taotlemine ja nende kaitse laiendamine sihtturgudele, välja arvatud kaubamärgi kaitsmine.</t>
  </si>
  <si>
    <t>Intellektuaalomandiga seotud nõustamisteenuste ja ekspertiisi sisseostmine ärimudelit toetava litsentseerimissüsteemi loomiseks.</t>
  </si>
  <si>
    <t>Suurettevõtja saab nendele tegevustele taotleda toetust vaid VTA-na -&gt; Tegevuskava eelarves "7. Innovatsioontegevused (VTA)"</t>
  </si>
  <si>
    <t>Ettevõtja organisatsiooni ja protsesside arendamine; 
Digitaliseerimine, automatiseerimine ja tehisaru arendamine ning juurutamine ettevõtja äriprotsesside automatiseerimiseks ning ettevõtja arenguvõime, efektiivsuse ja konkurentsivõime suurendamiseks;  
Arenguplaanis kavandatud digitaliseerimise, automatiseerimise või tehisarulahenduste juurutamisega otseselt ja lahutamatult seotud seadme ja masina soetamine.</t>
  </si>
  <si>
    <t>Ettevõtja töökorralduse ja äriprotsesside arendamine ning uute või oluliselt täiustatud töö- ja äriprotsesside väljatöötamine ja rakendamine, sealhulgas finantsjuhtimise, tootearenduse, hankimise, töökorralduse, personali-, materjali-, laovaru- ja seadmete planeerimise ning ressursiplaneerimise ja -juhtimisega seotud protsesside arendamine ja nende juhtimiseks vajalike tarkvaralahenduste ostmine, arendamine ja juurutamine.</t>
  </si>
  <si>
    <t>Uute või oluliselt täiustatud töö- ja äriprotsesside väljatöötamise ja rakendamisega seotud protsessiarendamisalase nõustamise või muu asjakohase arendus- ja eksperditeenuse ostmine.</t>
  </si>
  <si>
    <t>Uue arendustöötaja palkamine, kui see on seotud uue või oluliselt täiustatud töö- või äriprotsessi väljatöötamise ja rakendamisega.</t>
  </si>
  <si>
    <t>Uue arendusvõimekuse loomiseks vajaliku teenuse sisseostmine, kui see on seotud uue või oluliselt täiustatud töö- või äriprotsessi väljatöötamise ja rakendamisega.</t>
  </si>
  <si>
    <t>Andmehalduse ja andmepõhise juhtimise arendamine, ettevõtja andmete kogumise ja haldamise lahenduste juurutamine.</t>
  </si>
  <si>
    <t>Infosüsteemide ja digitaalsete lahenduste analüüsi läbiviimine, arendamine ning juurutamine, nendevahelise andmevahetuse ja liidestuste loomine ning lahendustega seotud tarkvaralitsentside ja pilvteenuste kasutuselevõtt.</t>
  </si>
  <si>
    <t>Tehisarul, automatiseerimisel ja andmeanalüütikal põhinevate lahenduste analüüs, arendamine ja juurutamine ettevõtja protsesside, otsustusvõime ja teenuste arendamiseks.</t>
  </si>
  <si>
    <t>Masinate ja seadmete kulud sel määral ja selle ajavahemiku jooksul, mil neid kasutatakse projekti jaoks (projekti ajal soetatud seadmete kulum)</t>
  </si>
  <si>
    <t>Tehisaru juurutamiseks vajalikud sensorid.</t>
  </si>
  <si>
    <t>Masinnägemise seadmed.</t>
  </si>
  <si>
    <t>Mõõte- ja andmekogumisseadmed.</t>
  </si>
  <si>
    <t>Servtöötluse seadmed.</t>
  </si>
  <si>
    <t>Automatiseerimise ja robotiseerimise juhtseadmed.</t>
  </si>
  <si>
    <t>Robotid ja nende lisamoodulid.</t>
  </si>
  <si>
    <t>Elektroonilised seadmed, mis on võimelised andmesidevõrgu kaudu andmeid koguma, edastama või vastu võtma.</t>
  </si>
  <si>
    <t>Andmete kogumise taristu seadmed.</t>
  </si>
  <si>
    <t>Suurettevõtja saab nendele tegevustele taotleda toetust GE art 29 alusel ainult tõhusas koostöös VKE-ga, kui VKE kannab vähemalt 30% kuludest.</t>
  </si>
  <si>
    <t>Suurettevõtja saab nendele tegevustele taotleda toetust VTA-na -&gt; Tegevuskava eelarves "8. Protsessi- ja organisatsiooniarendus (VTA)"</t>
  </si>
  <si>
    <t>VTA</t>
  </si>
  <si>
    <t>Suure lisandväärtusega uue või täiustatud toote või teenuse eksporditegevuste arendamine ja elluviimine uuel sihtturul.</t>
  </si>
  <si>
    <t>Müügi‑ ja turundusstrateegia ja asjaomase tegevuskava koostamise ostmine.</t>
  </si>
  <si>
    <t>Müügi‑ ja turundustegevuse arendamise ning sihtturualase nõustamisteenuse ostmine.</t>
  </si>
  <si>
    <t>Kliendisuhtluse vahendamine ja kliendikohtumiste ettevalmistamine, välja arvatud ettevõtja esindamine müügikohtumistel.</t>
  </si>
  <si>
    <t>Sihtturu eripärast lähtuv tootearendusalane nõustamine toote või teenuse kohandamiseks.</t>
  </si>
  <si>
    <t>Toote või teenuse tutvustamine välismessidel ja ‑näitustel.</t>
  </si>
  <si>
    <t>Turundusmaterjalide valmistamine.</t>
  </si>
  <si>
    <t>Toote või teenuse katsetamine ja järeleproovimine sihtturul reaalses kasutuskeskkonnas, tingimusel, et ei toimu tavapärast müügi- ega turundustegevust.</t>
  </si>
  <si>
    <t>Katseprojektide kavandamine ja elluviimine reaalses kasutuskeskkonnas.</t>
  </si>
  <si>
    <t>Katseklientide kaasamine ning tagasiside kogumine toote või teenuse toimivuse ja turusobivuse hindamiseks.</t>
  </si>
  <si>
    <t>Toote või teenuse kohandamine katseprojekti käigus kogutud tagasiside alusel ulatuses, mis ei muuda oluliselt toote või teenuse põhifunktsionaalsust ega kujuta endast uue või oluliselt muudetud toote või teenuse arendamist.</t>
  </si>
  <si>
    <t>Toote sihtturul järeleproovimine enne toote või teenuse laiemat turule sisenemist.</t>
  </si>
  <si>
    <t>NB! Mitteabikõlblikud on järgmised kulud</t>
  </si>
  <si>
    <t xml:space="preserve">1) kulu, mis tuleneb tehingust, mis on tehtud seotud isikute vahel, kelleks loetakse isikud, kellel on ühised majanduslikud, finantsalased või muud isiklikud huvid, mida võib käsitleda nende erapooletust ja sõltumatust kahjustavatena; </t>
  </si>
  <si>
    <t xml:space="preserve">2) standardtarkvara ning tavapäraste IT-lahenduste soetamise, juurutamise või liidestamise kulud ilma innovatsioonikomponendita; </t>
  </si>
  <si>
    <t xml:space="preserve">3) olemasolevate süsteemide ja tarkvara hooldus-, majutus- ja opereerimiskulud, versiooniuuenduskulud ning litsentside pikendamiskulud; </t>
  </si>
  <si>
    <t>4) veebilehtede ja mobiilirakenduste loomine ning muutmine;</t>
  </si>
  <si>
    <t>5) äriühingu tavapärase tegevusega seotud nõustamisteenuste, maksu-, õigus-, raamatupidamis-, auditi- ja turundusnõustamisega seotud kulud;</t>
  </si>
  <si>
    <t xml:space="preserve">6) äriühingu tavapärase tegevusega seotud koolituskulud; </t>
  </si>
  <si>
    <t>7) tootmis- või teenuse osutamiseks kasutatava masina, seadme ja taristu soetamise kulud, välja arvatud masina ja seadme soetamise kulu, mis on otseselt ja lahutamatult seotud arenguplaanis kavandatud tegevuste elluviimisega, eristades kulu tavapärasest põhivarainvesteeringust; masina või seadme puhul, mida ei kasutata projektis kogu selle kasutusea vältel, on abikõlbmatu projekti kasutusajale vastavat amortisatsioonikulu ületav kulu;</t>
  </si>
  <si>
    <t>8) tööjõukulu, mis ei ole otseselt seotud arenguplaani elluviimisega seotud tegevustega;</t>
  </si>
  <si>
    <t xml:space="preserve">9) arendustöötaja tööjõukuluga seotud kõrvalkulud, milleks on puhkusetasud, haigushüvitised, lähetuskulud, päevarahad, kompensatsioonid, lepingu lõpetamise hüvitised ning muud töölepingust või seadusest tulenevad lisatasud ja hüvitised ja taoliste kulude ja tasudega seotud seadusest tulenevad maksud ja maksed; </t>
  </si>
  <si>
    <t>10) teadus- ja arendustegevuseks kvalifitseeruvad kulud, sh tootearendus;</t>
  </si>
  <si>
    <t xml:space="preserve">11) äriühingu igapäevased tegevus- ja püsikulud; </t>
  </si>
  <si>
    <t xml:space="preserve">12) otsese müügitegevuse ja reklaami kulud, meenete ja kingituste kulud; </t>
  </si>
  <si>
    <t xml:space="preserve">13) kulu, mis on tehtud enne taotluse esitamist; </t>
  </si>
  <si>
    <t>14) käibemaks;</t>
  </si>
  <si>
    <t>15) muud kulud, mis ei ole otseselt seotud projekti elluviimisega või mis ei ole vajalikud projekti eesmärkide saavutamiseks.</t>
  </si>
  <si>
    <t>suur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</si>
</sst>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0.00\ &quot;€&quot;;[Red]\-#,##0.00\ &quot;€&quot;"/>
    <numFmt numFmtId="164" formatCode="_(* #,##0.00_);_(* \(#,##0.00\);_(* &quot;-&quot;??_);_(@_)"/>
    <numFmt numFmtId="165" formatCode="#,##0\ &quot;€&quot;"/>
    <numFmt numFmtId="166" formatCode="_(* #,##0_);_(* \(#,##0\);_(* &quot;-&quot;??_);_(@_)"/>
    <numFmt numFmtId="167" formatCode="0.0%"/>
    <numFmt numFmtId="168" formatCode="0.0"/>
  </numFmts>
  <fonts count="26" x14ac:knownFonts="1">
    <font>
      <sz val="11"/>
      <color theme="1"/>
      <name val="Calibri"/>
      <family val="2"/>
      <charset val="186"/>
      <scheme val="minor"/>
    </font>
    <font>
      <sz val="11"/>
      <color theme="1"/>
      <name val="Calibri"/>
      <family val="2"/>
      <charset val="186"/>
      <scheme val="minor"/>
    </font>
    <font>
      <sz val="11"/>
      <color theme="0"/>
      <name val="Calibri"/>
      <family val="2"/>
      <scheme val="minor"/>
    </font>
    <font>
      <b/>
      <sz val="9.5"/>
      <color theme="1" tint="0.499984740745262"/>
      <name val="Calibri"/>
      <family val="2"/>
      <scheme val="minor"/>
    </font>
    <font>
      <sz val="10"/>
      <color theme="1"/>
      <name val="Verdana"/>
      <family val="2"/>
      <charset val="186"/>
    </font>
    <font>
      <sz val="10"/>
      <name val="Verdana"/>
      <family val="2"/>
      <charset val="186"/>
    </font>
    <font>
      <b/>
      <sz val="10"/>
      <color theme="1"/>
      <name val="Verdana"/>
      <family val="2"/>
      <charset val="186"/>
    </font>
    <font>
      <b/>
      <sz val="10"/>
      <name val="Verdana"/>
      <family val="2"/>
      <charset val="186"/>
    </font>
    <font>
      <sz val="10"/>
      <color theme="0"/>
      <name val="Verdana"/>
      <family val="2"/>
      <charset val="186"/>
    </font>
    <font>
      <i/>
      <sz val="10"/>
      <color theme="1"/>
      <name val="Verdana"/>
      <family val="2"/>
      <charset val="186"/>
    </font>
    <font>
      <b/>
      <i/>
      <sz val="10"/>
      <color theme="1"/>
      <name val="Verdana"/>
      <family val="2"/>
      <charset val="186"/>
    </font>
    <font>
      <sz val="10"/>
      <color rgb="FFFF0000"/>
      <name val="Verdana"/>
      <family val="2"/>
      <charset val="186"/>
    </font>
    <font>
      <sz val="10"/>
      <color theme="2" tint="-9.9978637043366805E-2"/>
      <name val="Verdana"/>
      <family val="2"/>
      <charset val="186"/>
    </font>
    <font>
      <sz val="10"/>
      <color rgb="FF00B050"/>
      <name val="Verdana"/>
      <family val="2"/>
      <charset val="186"/>
    </font>
    <font>
      <sz val="10"/>
      <color theme="0" tint="-0.249977111117893"/>
      <name val="Verdana"/>
      <family val="2"/>
      <charset val="186"/>
    </font>
    <font>
      <b/>
      <sz val="10"/>
      <color rgb="FF0070C0"/>
      <name val="Verdana"/>
      <family val="2"/>
      <charset val="186"/>
    </font>
    <font>
      <sz val="10"/>
      <color rgb="FF0070C0"/>
      <name val="Verdana"/>
      <family val="2"/>
      <charset val="186"/>
    </font>
    <font>
      <b/>
      <sz val="10"/>
      <color rgb="FFFF0000"/>
      <name val="Verdana"/>
      <family val="2"/>
      <charset val="186"/>
    </font>
    <font>
      <u/>
      <sz val="11"/>
      <color theme="10"/>
      <name val="Calibri"/>
      <family val="2"/>
      <charset val="186"/>
      <scheme val="minor"/>
    </font>
    <font>
      <b/>
      <i/>
      <sz val="10"/>
      <name val="Verdana"/>
      <family val="2"/>
      <charset val="186"/>
    </font>
    <font>
      <sz val="10"/>
      <color theme="2"/>
      <name val="Verdana"/>
      <family val="2"/>
      <charset val="186"/>
    </font>
    <font>
      <u/>
      <sz val="10"/>
      <color theme="10"/>
      <name val="Verdana"/>
      <family val="2"/>
      <charset val="186"/>
    </font>
    <font>
      <sz val="9"/>
      <color indexed="81"/>
      <name val="Verdana"/>
      <family val="2"/>
      <charset val="186"/>
    </font>
    <font>
      <b/>
      <sz val="10"/>
      <color rgb="FFFF0000"/>
      <name val="Verdana"/>
    </font>
    <font>
      <sz val="10"/>
      <color rgb="FF000000"/>
      <name val="Verdana"/>
    </font>
    <font>
      <b/>
      <sz val="10"/>
      <color rgb="FF000000"/>
      <name val="Verdana"/>
    </font>
  </fonts>
  <fills count="13">
    <fill>
      <patternFill patternType="none"/>
    </fill>
    <fill>
      <patternFill patternType="gray125"/>
    </fill>
    <fill>
      <patternFill patternType="solid">
        <fgColor indexed="9"/>
        <bgColor indexed="26"/>
      </patternFill>
    </fill>
    <fill>
      <patternFill patternType="solid">
        <fgColor theme="4"/>
      </patternFill>
    </fill>
    <fill>
      <patternFill patternType="solid">
        <fgColor theme="0"/>
        <bgColor indexed="64"/>
      </patternFill>
    </fill>
    <fill>
      <patternFill patternType="solid">
        <fgColor theme="4" tint="0.39997558519241921"/>
        <bgColor indexed="65"/>
      </patternFill>
    </fill>
    <fill>
      <patternFill patternType="solid">
        <fgColor rgb="FFCCFFCC"/>
        <bgColor indexed="64"/>
      </patternFill>
    </fill>
    <fill>
      <patternFill patternType="solid">
        <fgColor theme="7" tint="0.59999389629810485"/>
        <bgColor indexed="64"/>
      </patternFill>
    </fill>
    <fill>
      <patternFill patternType="solid">
        <fgColor rgb="FFFFFF00"/>
        <bgColor indexed="64"/>
      </patternFill>
    </fill>
    <fill>
      <patternFill patternType="lightUp"/>
    </fill>
    <fill>
      <patternFill patternType="solid">
        <fgColor rgb="FFFFC000"/>
        <bgColor indexed="64"/>
      </patternFill>
    </fill>
    <fill>
      <patternFill patternType="solid">
        <fgColor theme="2"/>
        <bgColor indexed="64"/>
      </patternFill>
    </fill>
    <fill>
      <patternFill patternType="darkGrid"/>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7">
    <xf numFmtId="0" fontId="0" fillId="0" borderId="0"/>
    <xf numFmtId="164" fontId="1" fillId="0" borderId="0" applyFont="0" applyFill="0" applyBorder="0" applyAlignment="0" applyProtection="0"/>
    <xf numFmtId="0" fontId="2" fillId="3" borderId="0" applyNumberFormat="0" applyBorder="0" applyAlignment="0" applyProtection="0"/>
    <xf numFmtId="0" fontId="3" fillId="0" borderId="0" applyFill="0" applyBorder="0" applyProtection="0">
      <alignment horizontal="center"/>
    </xf>
    <xf numFmtId="0" fontId="1" fillId="5" borderId="0" applyNumberFormat="0" applyBorder="0" applyAlignment="0" applyProtection="0"/>
    <xf numFmtId="9" fontId="1" fillId="0" borderId="0" applyFont="0" applyFill="0" applyBorder="0" applyAlignment="0" applyProtection="0"/>
    <xf numFmtId="0" fontId="18" fillId="0" borderId="0" applyNumberFormat="0" applyFill="0" applyBorder="0" applyAlignment="0" applyProtection="0"/>
  </cellStyleXfs>
  <cellXfs count="144">
    <xf numFmtId="0" fontId="0" fillId="0" borderId="0" xfId="0"/>
    <xf numFmtId="0" fontId="4" fillId="0" borderId="0" xfId="0" applyFont="1"/>
    <xf numFmtId="166" fontId="5" fillId="2" borderId="2" xfId="1" applyNumberFormat="1" applyFont="1" applyFill="1" applyBorder="1" applyAlignment="1" applyProtection="1">
      <alignment horizontal="left"/>
      <protection hidden="1"/>
    </xf>
    <xf numFmtId="0" fontId="4" fillId="0" borderId="0" xfId="0" applyFont="1" applyAlignment="1">
      <alignment wrapText="1"/>
    </xf>
    <xf numFmtId="0" fontId="4" fillId="0" borderId="0" xfId="0" applyFont="1" applyAlignment="1">
      <alignment horizontal="center"/>
    </xf>
    <xf numFmtId="0" fontId="5" fillId="4" borderId="0" xfId="0" applyFont="1" applyFill="1" applyAlignment="1">
      <alignment horizontal="center"/>
    </xf>
    <xf numFmtId="0" fontId="6" fillId="6" borderId="1" xfId="0" applyFont="1" applyFill="1" applyBorder="1" applyAlignment="1">
      <alignment horizontal="center" vertical="center"/>
    </xf>
    <xf numFmtId="0" fontId="7" fillId="6"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4" fillId="0" borderId="0" xfId="0" applyFont="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166" fontId="5" fillId="0" borderId="1" xfId="1" applyNumberFormat="1"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6" fillId="0" borderId="1" xfId="0" applyFont="1" applyBorder="1" applyAlignment="1">
      <alignment horizontal="center" vertical="center" wrapText="1"/>
    </xf>
    <xf numFmtId="17" fontId="6" fillId="0" borderId="1" xfId="0" applyNumberFormat="1" applyFont="1" applyBorder="1" applyAlignment="1">
      <alignment horizontal="center" vertical="center" textRotation="90"/>
    </xf>
    <xf numFmtId="14" fontId="4" fillId="0" borderId="1" xfId="0" applyNumberFormat="1" applyFont="1" applyBorder="1" applyAlignment="1">
      <alignment horizontal="right" vertical="center" wrapText="1"/>
    </xf>
    <xf numFmtId="0" fontId="4" fillId="0" borderId="1" xfId="4" applyNumberFormat="1" applyFont="1" applyFill="1" applyBorder="1" applyAlignment="1">
      <alignment horizontal="center"/>
    </xf>
    <xf numFmtId="0" fontId="5" fillId="0" borderId="1" xfId="1" applyNumberFormat="1" applyFont="1" applyFill="1" applyBorder="1" applyAlignment="1">
      <alignment horizontal="center"/>
    </xf>
    <xf numFmtId="0" fontId="4" fillId="0" borderId="1" xfId="1" applyNumberFormat="1" applyFont="1" applyFill="1" applyBorder="1" applyAlignment="1">
      <alignment horizontal="center"/>
    </xf>
    <xf numFmtId="0" fontId="4" fillId="0" borderId="1" xfId="0" applyFont="1" applyBorder="1" applyAlignment="1">
      <alignment vertical="center"/>
    </xf>
    <xf numFmtId="0" fontId="6" fillId="0" borderId="1" xfId="0" applyFont="1" applyBorder="1" applyAlignment="1">
      <alignment horizontal="left" vertical="center"/>
    </xf>
    <xf numFmtId="165" fontId="5" fillId="0" borderId="1" xfId="0" applyNumberFormat="1" applyFont="1" applyBorder="1" applyAlignment="1">
      <alignment horizontal="center"/>
    </xf>
    <xf numFmtId="14" fontId="5" fillId="0" borderId="1" xfId="0" applyNumberFormat="1" applyFont="1" applyBorder="1" applyAlignment="1">
      <alignment horizontal="right" vertical="center" wrapText="1"/>
    </xf>
    <xf numFmtId="165" fontId="5" fillId="0" borderId="1" xfId="2" applyNumberFormat="1" applyFont="1" applyFill="1" applyBorder="1" applyAlignment="1">
      <alignment horizontal="center"/>
    </xf>
    <xf numFmtId="0" fontId="4" fillId="0" borderId="1" xfId="0" applyFont="1" applyBorder="1" applyAlignment="1">
      <alignment wrapText="1"/>
    </xf>
    <xf numFmtId="166" fontId="5" fillId="0" borderId="1" xfId="1" applyNumberFormat="1" applyFont="1" applyFill="1" applyBorder="1" applyAlignment="1">
      <alignment horizontal="center" vertical="center"/>
    </xf>
    <xf numFmtId="0" fontId="8" fillId="0" borderId="1" xfId="2" applyNumberFormat="1" applyFont="1" applyFill="1" applyBorder="1" applyAlignment="1">
      <alignment horizontal="center"/>
    </xf>
    <xf numFmtId="0" fontId="4" fillId="9" borderId="1" xfId="0" applyFont="1" applyFill="1" applyBorder="1" applyAlignment="1">
      <alignment horizontal="center" vertical="center"/>
    </xf>
    <xf numFmtId="0" fontId="4" fillId="10" borderId="1" xfId="0" applyFont="1" applyFill="1" applyBorder="1" applyAlignment="1">
      <alignment wrapText="1"/>
    </xf>
    <xf numFmtId="166" fontId="5" fillId="9" borderId="1" xfId="1" applyNumberFormat="1" applyFont="1" applyFill="1" applyBorder="1" applyAlignment="1">
      <alignment horizontal="center" vertical="center"/>
    </xf>
    <xf numFmtId="0" fontId="4" fillId="9" borderId="1" xfId="0" applyFont="1" applyFill="1" applyBorder="1" applyAlignment="1">
      <alignment horizontal="center" vertical="center" wrapText="1"/>
    </xf>
    <xf numFmtId="0" fontId="4" fillId="9" borderId="1" xfId="0" applyFont="1" applyFill="1" applyBorder="1" applyAlignment="1">
      <alignment vertical="center" wrapText="1"/>
    </xf>
    <xf numFmtId="14" fontId="4" fillId="9" borderId="1" xfId="0" applyNumberFormat="1" applyFont="1" applyFill="1" applyBorder="1" applyAlignment="1">
      <alignment horizontal="right" vertical="center" wrapText="1"/>
    </xf>
    <xf numFmtId="0" fontId="4" fillId="9" borderId="1" xfId="4" applyNumberFormat="1" applyFont="1" applyFill="1" applyBorder="1" applyAlignment="1">
      <alignment horizontal="center"/>
    </xf>
    <xf numFmtId="0" fontId="5" fillId="9" borderId="1" xfId="1" applyNumberFormat="1" applyFont="1" applyFill="1" applyBorder="1" applyAlignment="1">
      <alignment horizontal="center"/>
    </xf>
    <xf numFmtId="0" fontId="6" fillId="0" borderId="1" xfId="0" applyFont="1" applyBorder="1" applyAlignment="1">
      <alignment horizontal="right"/>
    </xf>
    <xf numFmtId="166" fontId="7" fillId="0" borderId="1" xfId="1" applyNumberFormat="1" applyFont="1" applyBorder="1" applyAlignment="1">
      <alignment horizontal="center"/>
    </xf>
    <xf numFmtId="0" fontId="4" fillId="0" borderId="0" xfId="0" applyFont="1" applyAlignment="1">
      <alignment horizontal="center" wrapText="1"/>
    </xf>
    <xf numFmtId="166" fontId="7" fillId="0" borderId="0" xfId="1" applyNumberFormat="1" applyFont="1" applyBorder="1" applyAlignment="1">
      <alignment horizontal="center"/>
    </xf>
    <xf numFmtId="0" fontId="6" fillId="0" borderId="1" xfId="0" applyFont="1" applyBorder="1"/>
    <xf numFmtId="0" fontId="9" fillId="0" borderId="0" xfId="0" applyFont="1"/>
    <xf numFmtId="0" fontId="6" fillId="0" borderId="0" xfId="0" applyFont="1" applyAlignment="1">
      <alignment horizontal="right"/>
    </xf>
    <xf numFmtId="164" fontId="7" fillId="8" borderId="7" xfId="1" applyFont="1" applyFill="1" applyBorder="1" applyAlignment="1">
      <alignment horizontal="center" vertical="center"/>
    </xf>
    <xf numFmtId="0" fontId="12" fillId="0" borderId="0" xfId="0" applyFont="1" applyAlignment="1">
      <alignment wrapText="1"/>
    </xf>
    <xf numFmtId="9" fontId="12" fillId="0" borderId="0" xfId="0" applyNumberFormat="1" applyFont="1" applyAlignment="1">
      <alignment wrapText="1"/>
    </xf>
    <xf numFmtId="166" fontId="5" fillId="0" borderId="0" xfId="1" applyNumberFormat="1" applyFont="1" applyFill="1" applyBorder="1" applyAlignment="1">
      <alignment horizontal="center" vertical="center"/>
    </xf>
    <xf numFmtId="0" fontId="14" fillId="0" borderId="0" xfId="0" applyFont="1"/>
    <xf numFmtId="0" fontId="14" fillId="0" borderId="0" xfId="0" applyFont="1" applyAlignment="1">
      <alignment wrapText="1"/>
    </xf>
    <xf numFmtId="164" fontId="15" fillId="8" borderId="1" xfId="1" applyFont="1" applyFill="1" applyBorder="1" applyAlignment="1">
      <alignment horizontal="center" vertical="center"/>
    </xf>
    <xf numFmtId="164" fontId="16" fillId="8" borderId="1" xfId="1" applyFont="1" applyFill="1" applyBorder="1" applyAlignment="1">
      <alignment horizontal="center" vertical="center"/>
    </xf>
    <xf numFmtId="0" fontId="6" fillId="8" borderId="6" xfId="0" applyFont="1" applyFill="1" applyBorder="1" applyAlignment="1">
      <alignment horizontal="center"/>
    </xf>
    <xf numFmtId="0" fontId="6" fillId="6" borderId="1" xfId="0" applyFont="1" applyFill="1" applyBorder="1"/>
    <xf numFmtId="0" fontId="6" fillId="0" borderId="5" xfId="0" applyFont="1" applyBorder="1"/>
    <xf numFmtId="0" fontId="4" fillId="0" borderId="3" xfId="0" applyFont="1" applyBorder="1" applyAlignment="1">
      <alignment horizontal="left" wrapText="1" indent="3"/>
    </xf>
    <xf numFmtId="0" fontId="4" fillId="0" borderId="3" xfId="0" applyFont="1" applyBorder="1" applyAlignment="1">
      <alignment horizontal="left" indent="3"/>
    </xf>
    <xf numFmtId="0" fontId="4" fillId="0" borderId="4" xfId="0" applyFont="1" applyBorder="1" applyAlignment="1">
      <alignment horizontal="left" indent="3"/>
    </xf>
    <xf numFmtId="0" fontId="6" fillId="0" borderId="5" xfId="0" applyFont="1" applyBorder="1" applyAlignment="1">
      <alignment horizontal="left"/>
    </xf>
    <xf numFmtId="0" fontId="6" fillId="0" borderId="5" xfId="0" applyFont="1" applyBorder="1" applyAlignment="1">
      <alignment horizontal="left" wrapText="1"/>
    </xf>
    <xf numFmtId="0" fontId="6" fillId="6" borderId="1" xfId="0" applyFont="1" applyFill="1" applyBorder="1" applyAlignment="1">
      <alignment wrapText="1"/>
    </xf>
    <xf numFmtId="3" fontId="6" fillId="0" borderId="0" xfId="0" applyNumberFormat="1" applyFont="1"/>
    <xf numFmtId="0" fontId="6" fillId="0" borderId="3" xfId="0" applyFont="1" applyBorder="1"/>
    <xf numFmtId="0" fontId="6" fillId="0" borderId="3" xfId="0" applyFont="1" applyBorder="1" applyAlignment="1">
      <alignment horizontal="left"/>
    </xf>
    <xf numFmtId="0" fontId="6" fillId="0" borderId="3" xfId="0" applyFont="1" applyBorder="1" applyAlignment="1">
      <alignment horizontal="left" wrapText="1"/>
    </xf>
    <xf numFmtId="0" fontId="6" fillId="0" borderId="0" xfId="0" applyFont="1"/>
    <xf numFmtId="0" fontId="4" fillId="0" borderId="0" xfId="0" applyFont="1" applyAlignment="1">
      <alignment horizontal="left" wrapText="1"/>
    </xf>
    <xf numFmtId="0" fontId="6" fillId="6" borderId="8" xfId="0" applyFont="1" applyFill="1" applyBorder="1" applyAlignment="1">
      <alignment vertical="center" wrapText="1"/>
    </xf>
    <xf numFmtId="0" fontId="6" fillId="6" borderId="9" xfId="0" applyFont="1" applyFill="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4" fillId="6" borderId="4" xfId="0" applyFont="1" applyFill="1" applyBorder="1" applyAlignment="1">
      <alignment vertical="center" wrapText="1"/>
    </xf>
    <xf numFmtId="3" fontId="4" fillId="0" borderId="4" xfId="0" applyNumberFormat="1" applyFont="1" applyBorder="1" applyAlignment="1" applyProtection="1">
      <alignment horizontal="right" vertical="center" wrapText="1"/>
      <protection locked="0"/>
    </xf>
    <xf numFmtId="0" fontId="4" fillId="6" borderId="1" xfId="0" applyFont="1" applyFill="1" applyBorder="1" applyAlignment="1">
      <alignment horizontal="right" vertical="center" wrapText="1"/>
    </xf>
    <xf numFmtId="0" fontId="4" fillId="6" borderId="1" xfId="0" applyFont="1" applyFill="1" applyBorder="1" applyAlignment="1">
      <alignment vertical="center" wrapText="1"/>
    </xf>
    <xf numFmtId="3" fontId="4" fillId="11" borderId="1" xfId="0" applyNumberFormat="1" applyFont="1" applyFill="1" applyBorder="1" applyAlignment="1">
      <alignment horizontal="right" vertical="center" wrapText="1"/>
    </xf>
    <xf numFmtId="3" fontId="4" fillId="0" borderId="0" xfId="0" applyNumberFormat="1" applyFont="1"/>
    <xf numFmtId="0" fontId="4" fillId="12" borderId="1" xfId="0" applyFont="1" applyFill="1" applyBorder="1" applyAlignment="1">
      <alignment vertical="center"/>
    </xf>
    <xf numFmtId="167" fontId="4" fillId="11" borderId="1" xfId="5" applyNumberFormat="1" applyFont="1" applyFill="1" applyBorder="1" applyAlignment="1">
      <alignment horizontal="center" vertical="center" wrapText="1"/>
    </xf>
    <xf numFmtId="167" fontId="4" fillId="11" borderId="1" xfId="5" applyNumberFormat="1" applyFont="1" applyFill="1" applyBorder="1" applyAlignment="1">
      <alignment horizontal="center" vertical="center"/>
    </xf>
    <xf numFmtId="0" fontId="4" fillId="6" borderId="1" xfId="0" applyFont="1" applyFill="1" applyBorder="1" applyAlignment="1">
      <alignment vertical="center"/>
    </xf>
    <xf numFmtId="3" fontId="4" fillId="11" borderId="1" xfId="0" applyNumberFormat="1" applyFont="1" applyFill="1" applyBorder="1" applyAlignment="1">
      <alignment vertical="center"/>
    </xf>
    <xf numFmtId="3" fontId="4" fillId="0" borderId="1" xfId="0" applyNumberFormat="1" applyFont="1" applyBorder="1" applyAlignment="1">
      <alignment vertical="center"/>
    </xf>
    <xf numFmtId="0" fontId="6" fillId="0" borderId="0" xfId="0" applyFont="1" applyAlignment="1">
      <alignment vertical="center"/>
    </xf>
    <xf numFmtId="0" fontId="4" fillId="0" borderId="0" xfId="0" applyFont="1" applyAlignment="1">
      <alignment vertical="center" wrapText="1"/>
    </xf>
    <xf numFmtId="0" fontId="6" fillId="6" borderId="1" xfId="0" applyFont="1" applyFill="1" applyBorder="1" applyAlignment="1">
      <alignment vertical="center"/>
    </xf>
    <xf numFmtId="0" fontId="4" fillId="0" borderId="4" xfId="0" applyFont="1" applyBorder="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17" fillId="0" borderId="0" xfId="0" applyFont="1" applyAlignment="1">
      <alignment vertical="center"/>
    </xf>
    <xf numFmtId="0" fontId="5" fillId="0" borderId="1" xfId="0" applyFont="1" applyBorder="1" applyAlignment="1">
      <alignment vertical="top" wrapText="1"/>
    </xf>
    <xf numFmtId="0" fontId="6" fillId="0" borderId="0" xfId="0" applyFont="1" applyAlignment="1">
      <alignment horizontal="right" vertical="center"/>
    </xf>
    <xf numFmtId="3" fontId="4" fillId="8" borderId="1" xfId="0" applyNumberFormat="1" applyFont="1" applyFill="1" applyBorder="1" applyAlignment="1">
      <alignment vertical="center"/>
    </xf>
    <xf numFmtId="0" fontId="4" fillId="8" borderId="1" xfId="0" applyFont="1" applyFill="1" applyBorder="1" applyAlignment="1">
      <alignment horizontal="center" vertical="center"/>
    </xf>
    <xf numFmtId="0" fontId="5" fillId="0" borderId="0" xfId="0" applyFont="1"/>
    <xf numFmtId="9" fontId="5" fillId="0" borderId="0" xfId="0" applyNumberFormat="1" applyFont="1"/>
    <xf numFmtId="8" fontId="5" fillId="0" borderId="0" xfId="0" applyNumberFormat="1" applyFont="1"/>
    <xf numFmtId="0" fontId="19" fillId="0" borderId="0" xfId="0" applyFont="1"/>
    <xf numFmtId="0" fontId="5" fillId="6" borderId="1" xfId="0" applyFont="1" applyFill="1" applyBorder="1"/>
    <xf numFmtId="0" fontId="7" fillId="6" borderId="1" xfId="0" applyFont="1" applyFill="1" applyBorder="1" applyAlignment="1">
      <alignment vertical="center"/>
    </xf>
    <xf numFmtId="0" fontId="5" fillId="0" borderId="1" xfId="0" applyFont="1" applyBorder="1" applyAlignment="1">
      <alignment vertical="center"/>
    </xf>
    <xf numFmtId="0" fontId="5" fillId="0" borderId="1" xfId="0" applyFont="1" applyBorder="1" applyAlignment="1">
      <alignment horizontal="left" vertical="center"/>
    </xf>
    <xf numFmtId="3" fontId="5" fillId="0" borderId="1" xfId="0" applyNumberFormat="1" applyFont="1" applyBorder="1" applyAlignment="1">
      <alignment vertical="center"/>
    </xf>
    <xf numFmtId="0" fontId="5" fillId="0" borderId="0" xfId="0" applyFont="1" applyAlignment="1">
      <alignment vertical="center"/>
    </xf>
    <xf numFmtId="0" fontId="7" fillId="0" borderId="1" xfId="0" applyFont="1" applyBorder="1" applyAlignment="1">
      <alignment vertical="center"/>
    </xf>
    <xf numFmtId="0" fontId="7" fillId="0" borderId="0" xfId="0" applyFont="1" applyAlignment="1">
      <alignment vertical="center"/>
    </xf>
    <xf numFmtId="0" fontId="7" fillId="11" borderId="1" xfId="0" applyFont="1" applyFill="1" applyBorder="1" applyAlignment="1">
      <alignment vertical="center"/>
    </xf>
    <xf numFmtId="3" fontId="7" fillId="11" borderId="1" xfId="0" applyNumberFormat="1" applyFont="1" applyFill="1" applyBorder="1" applyAlignment="1">
      <alignment vertical="center"/>
    </xf>
    <xf numFmtId="0" fontId="5" fillId="11" borderId="1" xfId="0" applyFont="1" applyFill="1" applyBorder="1" applyAlignment="1">
      <alignment horizontal="left" vertical="center"/>
    </xf>
    <xf numFmtId="3" fontId="5" fillId="11" borderId="1" xfId="0" applyNumberFormat="1" applyFont="1" applyFill="1" applyBorder="1" applyAlignment="1">
      <alignment vertical="center"/>
    </xf>
    <xf numFmtId="0" fontId="5" fillId="11" borderId="1" xfId="0" applyFont="1" applyFill="1" applyBorder="1" applyAlignment="1">
      <alignment vertical="center"/>
    </xf>
    <xf numFmtId="0" fontId="7" fillId="11" borderId="4" xfId="0" applyFont="1" applyFill="1" applyBorder="1" applyAlignment="1">
      <alignment vertical="center"/>
    </xf>
    <xf numFmtId="9" fontId="7" fillId="11" borderId="1" xfId="0" applyNumberFormat="1" applyFont="1" applyFill="1" applyBorder="1" applyAlignment="1">
      <alignment horizontal="center" vertical="center"/>
    </xf>
    <xf numFmtId="168" fontId="7" fillId="11" borderId="1" xfId="0" applyNumberFormat="1" applyFont="1" applyFill="1" applyBorder="1" applyAlignment="1">
      <alignment horizontal="center" vertical="center"/>
    </xf>
    <xf numFmtId="2" fontId="20" fillId="11" borderId="1" xfId="0" applyNumberFormat="1" applyFont="1" applyFill="1" applyBorder="1" applyAlignment="1">
      <alignment vertical="center"/>
    </xf>
    <xf numFmtId="9" fontId="4" fillId="0" borderId="1" xfId="5" applyFont="1" applyBorder="1" applyAlignment="1">
      <alignment vertical="center"/>
    </xf>
    <xf numFmtId="0" fontId="4" fillId="0" borderId="1" xfId="0" applyFont="1" applyBorder="1" applyAlignment="1">
      <alignment vertical="top" wrapText="1"/>
    </xf>
    <xf numFmtId="0" fontId="17" fillId="8" borderId="0" xfId="0" applyFont="1" applyFill="1" applyAlignment="1">
      <alignment horizontal="right" vertical="center"/>
    </xf>
    <xf numFmtId="166" fontId="11" fillId="0" borderId="1" xfId="0" applyNumberFormat="1" applyFont="1" applyBorder="1" applyAlignment="1">
      <alignment vertical="center"/>
    </xf>
    <xf numFmtId="164" fontId="4" fillId="0" borderId="0" xfId="0" applyNumberFormat="1" applyFont="1" applyAlignment="1">
      <alignment vertical="center"/>
    </xf>
    <xf numFmtId="0" fontId="13" fillId="0" borderId="1" xfId="0" applyFont="1" applyBorder="1" applyAlignment="1">
      <alignment vertical="center" wrapText="1"/>
    </xf>
    <xf numFmtId="164" fontId="4" fillId="6" borderId="7" xfId="0" applyNumberFormat="1" applyFont="1" applyFill="1" applyBorder="1" applyAlignment="1">
      <alignment vertical="center"/>
    </xf>
    <xf numFmtId="164" fontId="4" fillId="6" borderId="7" xfId="0" applyNumberFormat="1" applyFont="1" applyFill="1" applyBorder="1" applyAlignment="1">
      <alignment horizontal="left" vertical="center"/>
    </xf>
    <xf numFmtId="0" fontId="4" fillId="7" borderId="0" xfId="0" applyFont="1" applyFill="1" applyAlignment="1">
      <alignment horizontal="center" vertical="center" wrapText="1"/>
    </xf>
    <xf numFmtId="0" fontId="4" fillId="0" borderId="0" xfId="0" applyFont="1" applyAlignment="1">
      <alignment horizontal="right" vertical="center" wrapText="1"/>
    </xf>
    <xf numFmtId="0" fontId="12" fillId="0" borderId="5"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6" fillId="0" borderId="3" xfId="0" applyFont="1" applyBorder="1" applyAlignment="1">
      <alignment horizontal="left" wrapText="1" indent="3"/>
    </xf>
    <xf numFmtId="3" fontId="4" fillId="0" borderId="1" xfId="0" applyNumberFormat="1" applyFont="1" applyBorder="1" applyAlignment="1">
      <alignment horizontal="center" vertical="center"/>
    </xf>
    <xf numFmtId="0" fontId="17" fillId="0" borderId="0" xfId="0" applyFont="1" applyAlignment="1">
      <alignment vertical="center" wrapText="1"/>
    </xf>
    <xf numFmtId="17" fontId="6" fillId="6" borderId="1" xfId="0" applyNumberFormat="1" applyFont="1" applyFill="1" applyBorder="1" applyAlignment="1">
      <alignment horizontal="center" vertical="center" textRotation="90"/>
    </xf>
    <xf numFmtId="0" fontId="21" fillId="0" borderId="0" xfId="6" applyFont="1" applyAlignment="1">
      <alignment vertical="center"/>
    </xf>
    <xf numFmtId="0" fontId="21" fillId="0" borderId="0" xfId="6" applyFont="1" applyAlignment="1">
      <alignment horizontal="left" vertical="top"/>
    </xf>
    <xf numFmtId="0" fontId="21" fillId="0" borderId="0" xfId="6" applyFont="1" applyAlignment="1">
      <alignment vertical="top" wrapText="1"/>
    </xf>
    <xf numFmtId="0" fontId="23" fillId="0" borderId="0" xfId="0" applyFont="1"/>
    <xf numFmtId="0" fontId="17" fillId="0" borderId="6" xfId="0" applyFont="1" applyBorder="1" applyAlignment="1">
      <alignment horizontal="center"/>
    </xf>
    <xf numFmtId="0" fontId="4" fillId="0" borderId="10" xfId="0" applyFont="1" applyBorder="1"/>
    <xf numFmtId="0" fontId="6" fillId="0" borderId="11" xfId="0" applyFont="1" applyBorder="1"/>
    <xf numFmtId="0" fontId="17" fillId="0" borderId="11" xfId="0" applyFont="1" applyBorder="1"/>
    <xf numFmtId="0" fontId="4" fillId="0" borderId="11" xfId="0" applyFont="1" applyBorder="1" applyAlignment="1">
      <alignment horizontal="left" wrapText="1" indent="3"/>
    </xf>
    <xf numFmtId="0" fontId="4" fillId="0" borderId="12" xfId="0" applyFont="1" applyBorder="1" applyAlignment="1">
      <alignment horizontal="left" wrapText="1" indent="3"/>
    </xf>
    <xf numFmtId="0" fontId="24" fillId="0" borderId="0" xfId="0" applyFont="1" applyAlignment="1">
      <alignment horizontal="right" vertical="center"/>
    </xf>
    <xf numFmtId="0" fontId="4" fillId="0" borderId="0" xfId="0" applyFont="1" applyAlignment="1">
      <alignment horizontal="left" wrapText="1"/>
    </xf>
  </cellXfs>
  <cellStyles count="7">
    <cellStyle name="60% – rõhk1" xfId="4" builtinId="32"/>
    <cellStyle name="Hüperlink" xfId="6" builtinId="8"/>
    <cellStyle name="Koma" xfId="1" builtinId="3"/>
    <cellStyle name="Normaallaad" xfId="0" builtinId="0"/>
    <cellStyle name="Project Headers" xfId="3" xr:uid="{00000000-0005-0000-0000-000004000000}"/>
    <cellStyle name="Protsent" xfId="5" builtinId="5"/>
    <cellStyle name="Rõhk1" xfId="2" builtinId="29"/>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ndmed.stat.ee/et/stat/majandus__ettevetete-majandusnaitajad__ettevetete-tulud-kulud-kasum__aastastatistika/EM001" TargetMode="External"/><Relationship Id="rId2" Type="http://schemas.openxmlformats.org/officeDocument/2006/relationships/hyperlink" Target="https://andmed.stat.ee/et/stat/majandus__palk-ja-toojeukulu__palk__luhiajastatistika/PA113" TargetMode="External"/><Relationship Id="rId1" Type="http://schemas.openxmlformats.org/officeDocument/2006/relationships/hyperlink" Target="https://ariregister.rik.ee/est/emtak_search"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446BB-ED49-414E-99A0-96C6AFDA8D6A}">
  <dimension ref="A1:E29"/>
  <sheetViews>
    <sheetView zoomScale="85" zoomScaleNormal="85" workbookViewId="0">
      <selection activeCell="A29" sqref="A29"/>
    </sheetView>
  </sheetViews>
  <sheetFormatPr defaultRowHeight="19.5" customHeight="1" x14ac:dyDescent="0.2"/>
  <cols>
    <col min="1" max="1" width="70.7109375" style="1" customWidth="1"/>
    <col min="2" max="2" width="15.7109375" style="1" customWidth="1"/>
    <col min="3" max="3" width="60.7109375" style="1" customWidth="1"/>
    <col min="4" max="4" width="10.7109375" style="1" customWidth="1"/>
    <col min="5" max="5" width="110.7109375" style="1" customWidth="1"/>
    <col min="6" max="16384" width="9.140625" style="1"/>
  </cols>
  <sheetData>
    <row r="1" spans="1:5" ht="15" customHeight="1" x14ac:dyDescent="0.2"/>
    <row r="2" spans="1:5" ht="15" customHeight="1" x14ac:dyDescent="0.2">
      <c r="A2" s="85" t="s">
        <v>0</v>
      </c>
      <c r="B2" s="85" t="s">
        <v>1</v>
      </c>
      <c r="C2" s="10"/>
      <c r="D2" s="10"/>
      <c r="E2" s="10"/>
    </row>
    <row r="3" spans="1:5" ht="15" customHeight="1" x14ac:dyDescent="0.2">
      <c r="A3" s="22"/>
      <c r="B3" s="22"/>
      <c r="C3" s="10"/>
      <c r="D3" s="10"/>
      <c r="E3" s="10"/>
    </row>
    <row r="4" spans="1:5" ht="15" customHeight="1" x14ac:dyDescent="0.2">
      <c r="A4" s="10"/>
      <c r="B4" s="10"/>
      <c r="C4" s="10"/>
      <c r="D4" s="10"/>
      <c r="E4" s="10"/>
    </row>
    <row r="5" spans="1:5" ht="15" customHeight="1" x14ac:dyDescent="0.2">
      <c r="A5" s="10"/>
      <c r="B5" s="10" t="s">
        <v>2</v>
      </c>
      <c r="C5" s="10" t="s">
        <v>3</v>
      </c>
      <c r="D5" s="10"/>
      <c r="E5" s="10"/>
    </row>
    <row r="6" spans="1:5" ht="15" customHeight="1" x14ac:dyDescent="0.2">
      <c r="A6" s="80" t="s">
        <v>4</v>
      </c>
      <c r="B6" s="93" t="s">
        <v>5</v>
      </c>
      <c r="C6" s="22" t="s">
        <v>6</v>
      </c>
      <c r="D6" s="10"/>
      <c r="E6" s="132" t="s">
        <v>7</v>
      </c>
    </row>
    <row r="7" spans="1:5" ht="51" x14ac:dyDescent="0.2">
      <c r="A7" s="80" t="s">
        <v>8</v>
      </c>
      <c r="B7" s="92">
        <v>1507</v>
      </c>
      <c r="C7" s="15" t="s">
        <v>9</v>
      </c>
      <c r="D7" s="10"/>
      <c r="E7" s="133" t="s">
        <v>10</v>
      </c>
    </row>
    <row r="8" spans="1:5" ht="63.75" x14ac:dyDescent="0.2">
      <c r="A8" s="80" t="s">
        <v>11</v>
      </c>
      <c r="B8" s="92">
        <v>22800</v>
      </c>
      <c r="C8" s="15" t="s">
        <v>12</v>
      </c>
      <c r="D8" s="10"/>
      <c r="E8" s="134" t="s">
        <v>13</v>
      </c>
    </row>
    <row r="9" spans="1:5" ht="15" customHeight="1" x14ac:dyDescent="0.2">
      <c r="A9" s="10"/>
      <c r="B9" s="10"/>
      <c r="C9" s="10"/>
      <c r="D9" s="10"/>
      <c r="E9" s="10"/>
    </row>
    <row r="10" spans="1:5" ht="15" customHeight="1" x14ac:dyDescent="0.2">
      <c r="A10" s="89" t="s">
        <v>14</v>
      </c>
      <c r="B10" s="10"/>
      <c r="C10" s="10"/>
      <c r="D10" s="10"/>
      <c r="E10" s="10"/>
    </row>
    <row r="11" spans="1:5" ht="15" customHeight="1" x14ac:dyDescent="0.2">
      <c r="A11" s="10"/>
      <c r="B11" s="10"/>
      <c r="C11" s="10"/>
      <c r="D11" s="10"/>
      <c r="E11" s="10" t="s">
        <v>15</v>
      </c>
    </row>
    <row r="12" spans="1:5" ht="19.5" customHeight="1" x14ac:dyDescent="0.2">
      <c r="A12" s="85" t="s">
        <v>16</v>
      </c>
      <c r="B12" s="85" t="s">
        <v>17</v>
      </c>
      <c r="C12" s="85" t="s">
        <v>18</v>
      </c>
      <c r="D12" s="85" t="s">
        <v>19</v>
      </c>
      <c r="E12" s="85" t="s">
        <v>20</v>
      </c>
    </row>
    <row r="13" spans="1:5" ht="25.5" customHeight="1" x14ac:dyDescent="0.2">
      <c r="A13" s="74" t="s">
        <v>21</v>
      </c>
      <c r="B13" s="81">
        <f>IF('Majandusnäitajate prognoos'!B7,'Majandusnäitajate prognoos'!B7,0)</f>
        <v>0</v>
      </c>
      <c r="C13" s="86" t="s">
        <v>22</v>
      </c>
      <c r="D13" s="11" t="str">
        <f>IF(B13&lt;500000,"Ei","Jah")</f>
        <v>Ei</v>
      </c>
      <c r="E13" s="90" t="s">
        <v>23</v>
      </c>
    </row>
    <row r="14" spans="1:5" ht="15" customHeight="1" x14ac:dyDescent="0.2">
      <c r="A14" s="74" t="s">
        <v>24</v>
      </c>
      <c r="B14" s="81">
        <f>IF('Majandusnäitajate prognoos'!B8,'Majandusnäitajate prognoos'!B8,0)</f>
        <v>0</v>
      </c>
      <c r="C14" s="86" t="s">
        <v>22</v>
      </c>
      <c r="D14" s="11" t="str">
        <f>IF(B14&lt;100000,"Ei","Jah")</f>
        <v>Ei</v>
      </c>
      <c r="E14" s="90" t="s">
        <v>25</v>
      </c>
    </row>
    <row r="15" spans="1:5" ht="38.25" x14ac:dyDescent="0.2">
      <c r="A15" s="74" t="s">
        <v>26</v>
      </c>
      <c r="B15" s="81">
        <f>IF('Majandusnäitajate prognoos'!B16="",0,'Majandusnäitajate prognoos'!B16)</f>
        <v>0</v>
      </c>
      <c r="C15" s="86" t="s">
        <v>22</v>
      </c>
      <c r="D15" s="11" t="str">
        <f>IF(B15&lt;B8,"Ei","Jah")</f>
        <v>Ei</v>
      </c>
      <c r="E15" s="90" t="s">
        <v>27</v>
      </c>
    </row>
    <row r="16" spans="1:5" ht="25.5" customHeight="1" x14ac:dyDescent="0.2">
      <c r="A16" s="74" t="s">
        <v>28</v>
      </c>
      <c r="B16" s="82"/>
      <c r="C16" s="15" t="s">
        <v>29</v>
      </c>
      <c r="D16" s="11" t="str">
        <f>IF(B16&gt;=2,"Jah","Ei")</f>
        <v>Ei</v>
      </c>
      <c r="E16" s="90" t="s">
        <v>30</v>
      </c>
    </row>
    <row r="17" spans="1:5" ht="25.5" x14ac:dyDescent="0.2">
      <c r="A17" s="74" t="s">
        <v>31</v>
      </c>
      <c r="B17" s="82"/>
      <c r="C17" s="15" t="s">
        <v>32</v>
      </c>
      <c r="D17" s="11" t="str">
        <f>IF(B17&lt;B7,"Ei","Jah")</f>
        <v>Ei</v>
      </c>
      <c r="E17" s="90" t="s">
        <v>33</v>
      </c>
    </row>
    <row r="18" spans="1:5" ht="25.5" x14ac:dyDescent="0.2">
      <c r="A18" s="74" t="s">
        <v>34</v>
      </c>
      <c r="B18" s="82"/>
      <c r="C18" s="15" t="s">
        <v>35</v>
      </c>
      <c r="D18" s="11" t="str">
        <f>IF(B18&lt;100000,"Ei","Jah")</f>
        <v>Ei</v>
      </c>
      <c r="E18" s="90" t="s">
        <v>36</v>
      </c>
    </row>
    <row r="19" spans="1:5" ht="38.25" x14ac:dyDescent="0.2">
      <c r="A19" s="74" t="s">
        <v>37</v>
      </c>
      <c r="B19" s="82"/>
      <c r="C19" s="15" t="s">
        <v>38</v>
      </c>
      <c r="D19" s="11" t="str">
        <f>IF(B19&lt;100000,"Ei","Jah")</f>
        <v>Ei</v>
      </c>
      <c r="E19" s="90" t="s">
        <v>39</v>
      </c>
    </row>
    <row r="20" spans="1:5" ht="38.25" x14ac:dyDescent="0.2">
      <c r="A20" s="74" t="s">
        <v>40</v>
      </c>
      <c r="B20" s="129" t="s">
        <v>41</v>
      </c>
      <c r="C20" s="22" t="s">
        <v>42</v>
      </c>
      <c r="D20" s="11" t="str">
        <f>IF(B20="Jah","Jah","EI")</f>
        <v>EI</v>
      </c>
      <c r="E20" s="90" t="s">
        <v>43</v>
      </c>
    </row>
    <row r="21" spans="1:5" ht="15" customHeight="1" x14ac:dyDescent="0.2">
      <c r="B21" s="76"/>
    </row>
    <row r="22" spans="1:5" ht="15" customHeight="1" x14ac:dyDescent="0.2">
      <c r="B22" s="76"/>
      <c r="C22" s="87" t="s">
        <v>44</v>
      </c>
      <c r="D22" s="88">
        <f>COUNTIF(D13:D20,"Jah")</f>
        <v>0</v>
      </c>
    </row>
    <row r="23" spans="1:5" ht="15" customHeight="1" x14ac:dyDescent="0.2">
      <c r="B23" s="76"/>
      <c r="C23" s="87" t="s">
        <v>45</v>
      </c>
      <c r="D23" s="88">
        <f>COUNTIF(D13:D20,"ei")</f>
        <v>8</v>
      </c>
    </row>
    <row r="24" spans="1:5" ht="15" customHeight="1" x14ac:dyDescent="0.2">
      <c r="A24" s="83" t="s">
        <v>46</v>
      </c>
      <c r="B24" s="76"/>
      <c r="C24" s="91" t="s">
        <v>47</v>
      </c>
      <c r="D24" s="88" t="str">
        <f>IF(D22&gt;=3,"Jah","Ei")</f>
        <v>Ei</v>
      </c>
      <c r="E24" s="89" t="str">
        <f>IF(D24="Jah","Ettevõtja sobib taotlema","Taotlemiseks EI OLE piisav arv tingimusi täidetud")</f>
        <v>Taotlemiseks EI OLE piisav arv tingimusi täidetud</v>
      </c>
    </row>
    <row r="29" spans="1:5" ht="19.5" customHeight="1" x14ac:dyDescent="0.2">
      <c r="A29" s="10"/>
    </row>
  </sheetData>
  <dataValidations count="1">
    <dataValidation type="list" allowBlank="1" showInputMessage="1" showErrorMessage="1" sqref="B20" xr:uid="{37F9009F-FB6C-4598-8B28-959ECB1B3C86}">
      <formula1>"Jah,Ei"</formula1>
    </dataValidation>
  </dataValidations>
  <hyperlinks>
    <hyperlink ref="E6" r:id="rId1" display="https://ariregister.rik.ee/est/emtak_search" xr:uid="{1E6C5437-65EF-4EB7-8EDC-21FD832F65AC}"/>
    <hyperlink ref="E7" r:id="rId2" xr:uid="{33CBC12E-ECF4-4CCC-AEC4-90BBC0C6B5FE}"/>
    <hyperlink ref="E8" r:id="rId3" xr:uid="{D6DC2F6B-205F-40CC-B0EE-B6B340C6CCB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3A65C-63B6-4618-AC26-9B622C587F52}">
  <dimension ref="A1:I19"/>
  <sheetViews>
    <sheetView showGridLines="0" zoomScale="85" zoomScaleNormal="85" workbookViewId="0">
      <selection activeCell="I33" sqref="I33"/>
    </sheetView>
  </sheetViews>
  <sheetFormatPr defaultColWidth="9.140625" defaultRowHeight="12.75" x14ac:dyDescent="0.2"/>
  <cols>
    <col min="1" max="1" width="40.7109375" style="1" customWidth="1"/>
    <col min="2" max="9" width="15.7109375" style="1" customWidth="1"/>
    <col min="10" max="10" width="14.7109375" style="1" customWidth="1"/>
    <col min="11" max="16384" width="9.140625" style="1"/>
  </cols>
  <sheetData>
    <row r="1" spans="1:9" ht="15" customHeight="1" x14ac:dyDescent="0.2">
      <c r="A1" s="66" t="s">
        <v>48</v>
      </c>
    </row>
    <row r="2" spans="1:9" ht="15" customHeight="1" x14ac:dyDescent="0.2">
      <c r="A2" s="143" t="s">
        <v>49</v>
      </c>
      <c r="B2" s="143"/>
      <c r="C2" s="143"/>
      <c r="D2" s="143"/>
      <c r="E2" s="143"/>
      <c r="F2" s="143"/>
      <c r="G2" s="143"/>
      <c r="H2" s="143"/>
      <c r="I2" s="143"/>
    </row>
    <row r="3" spans="1:9" ht="15" customHeight="1" x14ac:dyDescent="0.2">
      <c r="A3" s="143" t="s">
        <v>50</v>
      </c>
      <c r="B3" s="143"/>
      <c r="C3" s="143"/>
      <c r="D3" s="143"/>
      <c r="E3" s="143"/>
      <c r="F3" s="143"/>
      <c r="G3" s="143"/>
      <c r="H3" s="143"/>
      <c r="I3" s="143"/>
    </row>
    <row r="4" spans="1:9" ht="15" customHeight="1" thickBot="1" x14ac:dyDescent="0.25">
      <c r="A4" s="67" t="s">
        <v>51</v>
      </c>
      <c r="B4" s="67"/>
      <c r="C4" s="67"/>
      <c r="D4" s="67"/>
      <c r="E4" s="67"/>
      <c r="F4" s="67"/>
      <c r="G4" s="67"/>
      <c r="H4" s="67"/>
      <c r="I4" s="67"/>
    </row>
    <row r="5" spans="1:9" ht="39" thickBot="1" x14ac:dyDescent="0.25">
      <c r="A5" s="68" t="s">
        <v>52</v>
      </c>
      <c r="B5" s="69" t="s">
        <v>53</v>
      </c>
      <c r="C5" s="69" t="s">
        <v>54</v>
      </c>
      <c r="D5" s="69" t="s">
        <v>55</v>
      </c>
      <c r="E5" s="69" t="s">
        <v>55</v>
      </c>
      <c r="F5" s="69" t="s">
        <v>55</v>
      </c>
      <c r="G5" s="69" t="s">
        <v>55</v>
      </c>
      <c r="H5" s="69" t="s">
        <v>55</v>
      </c>
      <c r="I5" s="69" t="s">
        <v>55</v>
      </c>
    </row>
    <row r="6" spans="1:9" ht="20.100000000000001" customHeight="1" thickBot="1" x14ac:dyDescent="0.25">
      <c r="A6" s="68" t="s">
        <v>56</v>
      </c>
      <c r="B6" s="70">
        <v>2025</v>
      </c>
      <c r="C6" s="69">
        <f>B6+1</f>
        <v>2026</v>
      </c>
      <c r="D6" s="69">
        <f t="shared" ref="D6:I6" si="0">C6+1</f>
        <v>2027</v>
      </c>
      <c r="E6" s="69">
        <f t="shared" si="0"/>
        <v>2028</v>
      </c>
      <c r="F6" s="69">
        <f t="shared" si="0"/>
        <v>2029</v>
      </c>
      <c r="G6" s="69">
        <f t="shared" si="0"/>
        <v>2030</v>
      </c>
      <c r="H6" s="69">
        <f t="shared" si="0"/>
        <v>2031</v>
      </c>
      <c r="I6" s="69">
        <f t="shared" si="0"/>
        <v>2032</v>
      </c>
    </row>
    <row r="7" spans="1:9" ht="20.100000000000001" customHeight="1" x14ac:dyDescent="0.2">
      <c r="A7" s="71" t="s">
        <v>57</v>
      </c>
      <c r="B7" s="72"/>
      <c r="C7" s="72"/>
      <c r="D7" s="72"/>
      <c r="E7" s="72"/>
      <c r="F7" s="72"/>
      <c r="G7" s="72"/>
      <c r="H7" s="72"/>
      <c r="I7" s="72"/>
    </row>
    <row r="8" spans="1:9" ht="20.100000000000001" customHeight="1" x14ac:dyDescent="0.2">
      <c r="A8" s="73" t="s">
        <v>58</v>
      </c>
      <c r="B8" s="72"/>
      <c r="C8" s="72"/>
      <c r="D8" s="72"/>
      <c r="E8" s="72"/>
      <c r="F8" s="72"/>
      <c r="G8" s="72"/>
      <c r="H8" s="72"/>
      <c r="I8" s="72"/>
    </row>
    <row r="9" spans="1:9" ht="20.100000000000001" customHeight="1" x14ac:dyDescent="0.2">
      <c r="A9" s="74" t="s">
        <v>59</v>
      </c>
      <c r="B9" s="78" t="str">
        <f>IFERROR(B8/B7,"")</f>
        <v/>
      </c>
      <c r="C9" s="78" t="str">
        <f t="shared" ref="C9:I9" si="1">IFERROR(C8/C7,"")</f>
        <v/>
      </c>
      <c r="D9" s="78" t="str">
        <f t="shared" si="1"/>
        <v/>
      </c>
      <c r="E9" s="78" t="str">
        <f t="shared" si="1"/>
        <v/>
      </c>
      <c r="F9" s="78" t="str">
        <f t="shared" si="1"/>
        <v/>
      </c>
      <c r="G9" s="78" t="str">
        <f t="shared" si="1"/>
        <v/>
      </c>
      <c r="H9" s="78" t="str">
        <f t="shared" si="1"/>
        <v/>
      </c>
      <c r="I9" s="78" t="str">
        <f t="shared" si="1"/>
        <v/>
      </c>
    </row>
    <row r="10" spans="1:9" ht="20.100000000000001" customHeight="1" x14ac:dyDescent="0.2">
      <c r="A10" s="74" t="s">
        <v>60</v>
      </c>
      <c r="B10" s="72"/>
      <c r="C10" s="72"/>
      <c r="D10" s="72"/>
      <c r="E10" s="72"/>
      <c r="F10" s="72"/>
      <c r="G10" s="72"/>
      <c r="H10" s="72"/>
      <c r="I10" s="72"/>
    </row>
    <row r="11" spans="1:9" ht="20.100000000000001" customHeight="1" x14ac:dyDescent="0.2">
      <c r="A11" s="74" t="s">
        <v>61</v>
      </c>
      <c r="B11" s="72"/>
      <c r="C11" s="72"/>
      <c r="D11" s="72"/>
      <c r="E11" s="72"/>
      <c r="F11" s="72"/>
      <c r="G11" s="72"/>
      <c r="H11" s="72"/>
      <c r="I11" s="72"/>
    </row>
    <row r="12" spans="1:9" ht="20.100000000000001" customHeight="1" x14ac:dyDescent="0.2">
      <c r="A12" s="74" t="s">
        <v>62</v>
      </c>
      <c r="B12" s="72"/>
      <c r="C12" s="72"/>
      <c r="D12" s="72"/>
      <c r="E12" s="72"/>
      <c r="F12" s="72"/>
      <c r="G12" s="72"/>
      <c r="H12" s="72"/>
      <c r="I12" s="72"/>
    </row>
    <row r="13" spans="1:9" ht="20.100000000000001" customHeight="1" x14ac:dyDescent="0.2">
      <c r="A13" s="74" t="s">
        <v>63</v>
      </c>
      <c r="B13" s="72"/>
      <c r="C13" s="72"/>
      <c r="D13" s="72"/>
      <c r="E13" s="72"/>
      <c r="F13" s="72"/>
      <c r="G13" s="72"/>
      <c r="H13" s="72"/>
      <c r="I13" s="72"/>
    </row>
    <row r="14" spans="1:9" ht="20.100000000000001" customHeight="1" x14ac:dyDescent="0.2">
      <c r="A14" s="74" t="s">
        <v>64</v>
      </c>
      <c r="B14" s="75" t="str">
        <f>IFERROR(B10/B13,"")</f>
        <v/>
      </c>
      <c r="C14" s="75" t="str">
        <f t="shared" ref="C14:I14" si="2">IFERROR(C10/C13,"")</f>
        <v/>
      </c>
      <c r="D14" s="75" t="str">
        <f t="shared" si="2"/>
        <v/>
      </c>
      <c r="E14" s="75" t="str">
        <f t="shared" si="2"/>
        <v/>
      </c>
      <c r="F14" s="75" t="str">
        <f t="shared" si="2"/>
        <v/>
      </c>
      <c r="G14" s="75" t="str">
        <f t="shared" si="2"/>
        <v/>
      </c>
      <c r="H14" s="75" t="str">
        <f t="shared" si="2"/>
        <v/>
      </c>
      <c r="I14" s="75" t="str">
        <f t="shared" si="2"/>
        <v/>
      </c>
    </row>
    <row r="15" spans="1:9" ht="20.100000000000001" customHeight="1" x14ac:dyDescent="0.2">
      <c r="A15" s="74" t="s">
        <v>65</v>
      </c>
      <c r="B15" s="75" t="str">
        <f>IF((B10+B11+B12)=0,"",B10+B11+B12)</f>
        <v/>
      </c>
      <c r="C15" s="75" t="str">
        <f t="shared" ref="C15:I15" si="3">IF((C10+C11+C12)=0,"",C10+C11+C12)</f>
        <v/>
      </c>
      <c r="D15" s="75" t="str">
        <f t="shared" si="3"/>
        <v/>
      </c>
      <c r="E15" s="75" t="str">
        <f t="shared" si="3"/>
        <v/>
      </c>
      <c r="F15" s="75" t="str">
        <f t="shared" si="3"/>
        <v/>
      </c>
      <c r="G15" s="75" t="str">
        <f t="shared" si="3"/>
        <v/>
      </c>
      <c r="H15" s="75" t="str">
        <f t="shared" si="3"/>
        <v/>
      </c>
      <c r="I15" s="75" t="str">
        <f t="shared" si="3"/>
        <v/>
      </c>
    </row>
    <row r="16" spans="1:9" ht="20.100000000000001" customHeight="1" x14ac:dyDescent="0.2">
      <c r="A16" s="74" t="s">
        <v>66</v>
      </c>
      <c r="B16" s="75" t="str">
        <f>IFERROR((B10+B11+B12)/B13,"")</f>
        <v/>
      </c>
      <c r="C16" s="75" t="str">
        <f t="shared" ref="C16:I16" si="4">IFERROR((C10+C11+C12)/C13,"")</f>
        <v/>
      </c>
      <c r="D16" s="75" t="str">
        <f t="shared" si="4"/>
        <v/>
      </c>
      <c r="E16" s="75" t="str">
        <f t="shared" si="4"/>
        <v/>
      </c>
      <c r="F16" s="75" t="str">
        <f t="shared" si="4"/>
        <v/>
      </c>
      <c r="G16" s="75" t="str">
        <f t="shared" si="4"/>
        <v/>
      </c>
      <c r="H16" s="75" t="str">
        <f t="shared" si="4"/>
        <v/>
      </c>
      <c r="I16" s="75" t="str">
        <f t="shared" si="4"/>
        <v/>
      </c>
    </row>
    <row r="18" spans="1:9" ht="19.5" customHeight="1" x14ac:dyDescent="0.2">
      <c r="A18" s="74" t="s">
        <v>67</v>
      </c>
      <c r="B18" s="77"/>
      <c r="C18" s="79" t="str">
        <f>IFERROR((C8-$B$8)/$B$8,"")</f>
        <v/>
      </c>
      <c r="D18" s="79" t="str">
        <f t="shared" ref="D18:I18" si="5">IFERROR((D8-$B$8)/$B$8,"")</f>
        <v/>
      </c>
      <c r="E18" s="79" t="str">
        <f t="shared" si="5"/>
        <v/>
      </c>
      <c r="F18" s="79" t="str">
        <f t="shared" si="5"/>
        <v/>
      </c>
      <c r="G18" s="79" t="str">
        <f t="shared" si="5"/>
        <v/>
      </c>
      <c r="H18" s="79" t="str">
        <f t="shared" si="5"/>
        <v/>
      </c>
      <c r="I18" s="79" t="str">
        <f t="shared" si="5"/>
        <v/>
      </c>
    </row>
    <row r="19" spans="1:9" ht="19.5" customHeight="1" x14ac:dyDescent="0.2">
      <c r="A19" s="74" t="s">
        <v>68</v>
      </c>
      <c r="B19" s="77"/>
      <c r="C19" s="79" t="str">
        <f>IFERROR((C15-$B$15)/$B$15,"")</f>
        <v/>
      </c>
      <c r="D19" s="79" t="str">
        <f t="shared" ref="D19:I19" si="6">IFERROR((D15-$B$15)/$B$15,"")</f>
        <v/>
      </c>
      <c r="E19" s="79" t="str">
        <f t="shared" si="6"/>
        <v/>
      </c>
      <c r="F19" s="79" t="str">
        <f t="shared" si="6"/>
        <v/>
      </c>
      <c r="G19" s="79" t="str">
        <f t="shared" si="6"/>
        <v/>
      </c>
      <c r="H19" s="79" t="str">
        <f t="shared" si="6"/>
        <v/>
      </c>
      <c r="I19" s="79" t="str">
        <f t="shared" si="6"/>
        <v/>
      </c>
    </row>
  </sheetData>
  <mergeCells count="2">
    <mergeCell ref="A2:I2"/>
    <mergeCell ref="A3:I3"/>
  </mergeCells>
  <pageMargins left="0.7" right="0.7" top="0.75" bottom="0.75" header="0.3" footer="0.3"/>
  <pageSetup paperSize="9" orientation="portrait" r:id="rId1"/>
  <headerFooter>
    <oddHeader>&amp;LVer 1&amp;REASi ametlik vorm</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H49"/>
  <sheetViews>
    <sheetView topLeftCell="B1" zoomScale="85" zoomScaleNormal="85" workbookViewId="0">
      <pane ySplit="2" topLeftCell="A3" activePane="bottomLeft" state="frozen"/>
      <selection pane="bottomLeft" activeCell="C34" sqref="C34"/>
    </sheetView>
  </sheetViews>
  <sheetFormatPr defaultColWidth="9.140625" defaultRowHeight="12.75" x14ac:dyDescent="0.2"/>
  <cols>
    <col min="1" max="1" width="5.7109375" style="1" customWidth="1"/>
    <col min="2" max="2" width="75.7109375" style="1" customWidth="1"/>
    <col min="3" max="3" width="20.7109375" style="1" customWidth="1"/>
    <col min="4" max="4" width="20.7109375" style="3" customWidth="1"/>
    <col min="5" max="5" width="65.7109375" style="3" customWidth="1"/>
    <col min="6" max="6" width="40.7109375" style="3" customWidth="1"/>
    <col min="7" max="8" width="12.7109375" style="1" customWidth="1"/>
    <col min="9" max="9" width="4.7109375" style="3" customWidth="1"/>
    <col min="10" max="33" width="4.7109375" style="1" customWidth="1"/>
    <col min="34" max="16384" width="9.140625" style="1"/>
  </cols>
  <sheetData>
    <row r="1" spans="1:32" ht="15" customHeight="1" x14ac:dyDescent="0.2">
      <c r="B1" s="135" t="s">
        <v>69</v>
      </c>
      <c r="C1" s="2"/>
      <c r="F1" s="1"/>
      <c r="H1" s="3"/>
      <c r="I1" s="4"/>
      <c r="J1" s="4"/>
      <c r="K1" s="4"/>
      <c r="L1" s="4"/>
      <c r="M1" s="4"/>
      <c r="N1" s="4"/>
      <c r="O1" s="4"/>
      <c r="P1" s="4"/>
      <c r="Q1" s="4"/>
      <c r="R1" s="4"/>
      <c r="S1" s="4"/>
      <c r="T1" s="4"/>
      <c r="U1" s="4"/>
      <c r="V1" s="4"/>
      <c r="W1" s="4"/>
      <c r="X1" s="4"/>
      <c r="Y1" s="4"/>
      <c r="Z1" s="5"/>
      <c r="AA1" s="4"/>
      <c r="AB1" s="4"/>
      <c r="AC1" s="4"/>
      <c r="AD1" s="4"/>
      <c r="AE1" s="4"/>
      <c r="AF1" s="4"/>
    </row>
    <row r="2" spans="1:32" s="10" customFormat="1" ht="42.75" x14ac:dyDescent="0.25">
      <c r="A2" s="6" t="s">
        <v>70</v>
      </c>
      <c r="B2" s="6" t="s">
        <v>71</v>
      </c>
      <c r="C2" s="7" t="s">
        <v>72</v>
      </c>
      <c r="D2" s="8" t="s">
        <v>73</v>
      </c>
      <c r="E2" s="8" t="s">
        <v>74</v>
      </c>
      <c r="F2" s="9" t="s">
        <v>75</v>
      </c>
      <c r="G2" s="9" t="s">
        <v>76</v>
      </c>
      <c r="H2" s="9" t="s">
        <v>77</v>
      </c>
      <c r="I2" s="131" t="s">
        <v>78</v>
      </c>
      <c r="J2" s="131" t="s">
        <v>79</v>
      </c>
      <c r="K2" s="131" t="s">
        <v>80</v>
      </c>
      <c r="L2" s="131" t="s">
        <v>81</v>
      </c>
      <c r="M2" s="131" t="s">
        <v>82</v>
      </c>
      <c r="N2" s="131" t="s">
        <v>83</v>
      </c>
      <c r="O2" s="131" t="s">
        <v>84</v>
      </c>
      <c r="P2" s="131" t="s">
        <v>85</v>
      </c>
      <c r="Q2" s="131" t="s">
        <v>86</v>
      </c>
      <c r="R2" s="131" t="s">
        <v>87</v>
      </c>
      <c r="S2" s="131" t="s">
        <v>88</v>
      </c>
      <c r="T2" s="131" t="s">
        <v>89</v>
      </c>
      <c r="U2" s="131" t="s">
        <v>90</v>
      </c>
      <c r="V2" s="131" t="s">
        <v>91</v>
      </c>
      <c r="W2" s="131" t="s">
        <v>92</v>
      </c>
      <c r="X2" s="131" t="s">
        <v>93</v>
      </c>
      <c r="Y2" s="131" t="s">
        <v>94</v>
      </c>
      <c r="Z2" s="131" t="s">
        <v>95</v>
      </c>
      <c r="AA2" s="131" t="s">
        <v>96</v>
      </c>
      <c r="AB2" s="131" t="s">
        <v>97</v>
      </c>
      <c r="AC2" s="131" t="s">
        <v>98</v>
      </c>
      <c r="AD2" s="131" t="s">
        <v>99</v>
      </c>
      <c r="AE2" s="131" t="s">
        <v>100</v>
      </c>
      <c r="AF2" s="131" t="s">
        <v>101</v>
      </c>
    </row>
    <row r="3" spans="1:32" s="10" customFormat="1" ht="29.25" customHeight="1" x14ac:dyDescent="0.25">
      <c r="A3" s="11" t="s">
        <v>102</v>
      </c>
      <c r="B3" s="12" t="s">
        <v>103</v>
      </c>
      <c r="C3" s="13">
        <v>500000</v>
      </c>
      <c r="D3" s="14" t="s">
        <v>114</v>
      </c>
      <c r="E3" s="15" t="s">
        <v>115</v>
      </c>
      <c r="F3" s="16"/>
      <c r="G3" s="16"/>
      <c r="H3" s="16"/>
      <c r="I3" s="17"/>
      <c r="J3" s="17"/>
      <c r="K3" s="17"/>
      <c r="L3" s="17"/>
      <c r="M3" s="17"/>
      <c r="N3" s="17"/>
      <c r="O3" s="17"/>
      <c r="P3" s="17"/>
      <c r="Q3" s="17"/>
      <c r="R3" s="17"/>
      <c r="S3" s="17"/>
      <c r="T3" s="17"/>
      <c r="U3" s="17"/>
      <c r="V3" s="17"/>
      <c r="W3" s="17"/>
      <c r="X3" s="17"/>
      <c r="Y3" s="17"/>
      <c r="Z3" s="17"/>
      <c r="AA3" s="17"/>
      <c r="AB3" s="17"/>
      <c r="AC3" s="17"/>
      <c r="AD3" s="17"/>
      <c r="AE3" s="17"/>
      <c r="AF3" s="17"/>
    </row>
    <row r="4" spans="1:32" ht="15" customHeight="1" x14ac:dyDescent="0.2">
      <c r="A4" s="11">
        <v>1</v>
      </c>
      <c r="B4" s="15"/>
      <c r="C4" s="13"/>
      <c r="D4" s="14"/>
      <c r="E4" s="15"/>
      <c r="F4" s="15"/>
      <c r="G4" s="18"/>
      <c r="H4" s="15"/>
      <c r="I4" s="19"/>
      <c r="J4" s="19"/>
      <c r="K4" s="19"/>
      <c r="L4" s="19"/>
      <c r="M4" s="19"/>
      <c r="N4" s="19"/>
      <c r="O4" s="19"/>
      <c r="P4" s="19"/>
      <c r="Q4" s="19"/>
      <c r="R4" s="19"/>
      <c r="S4" s="19"/>
      <c r="T4" s="19"/>
      <c r="U4" s="19"/>
      <c r="V4" s="19"/>
      <c r="W4" s="19"/>
      <c r="X4" s="19"/>
      <c r="Y4" s="19"/>
      <c r="Z4" s="20"/>
      <c r="AA4" s="19"/>
      <c r="AB4" s="19"/>
      <c r="AC4" s="21"/>
      <c r="AD4" s="21"/>
      <c r="AE4" s="21"/>
      <c r="AF4" s="21"/>
    </row>
    <row r="5" spans="1:32" x14ac:dyDescent="0.2">
      <c r="A5" s="11">
        <v>2</v>
      </c>
      <c r="B5" s="15"/>
      <c r="C5" s="13"/>
      <c r="D5" s="14"/>
      <c r="E5" s="15"/>
      <c r="F5" s="15"/>
      <c r="G5" s="18"/>
      <c r="H5" s="15"/>
      <c r="I5" s="19"/>
      <c r="J5" s="19"/>
      <c r="K5" s="19"/>
      <c r="L5" s="19"/>
      <c r="M5" s="19"/>
      <c r="N5" s="19"/>
      <c r="O5" s="19"/>
      <c r="P5" s="19"/>
      <c r="Q5" s="19"/>
      <c r="R5" s="19"/>
      <c r="S5" s="19"/>
      <c r="T5" s="19"/>
      <c r="U5" s="19"/>
      <c r="V5" s="19"/>
      <c r="W5" s="19"/>
      <c r="X5" s="19"/>
      <c r="Y5" s="19"/>
      <c r="Z5" s="20"/>
      <c r="AA5" s="19"/>
      <c r="AB5" s="19"/>
      <c r="AC5" s="19"/>
      <c r="AD5" s="19"/>
      <c r="AE5" s="19"/>
      <c r="AF5" s="19"/>
    </row>
    <row r="6" spans="1:32" ht="15" customHeight="1" x14ac:dyDescent="0.2">
      <c r="A6" s="11">
        <v>3</v>
      </c>
      <c r="B6" s="15"/>
      <c r="C6" s="13"/>
      <c r="D6" s="14"/>
      <c r="E6" s="15"/>
      <c r="F6" s="15"/>
      <c r="G6" s="18"/>
      <c r="H6" s="15"/>
      <c r="I6" s="19"/>
      <c r="J6" s="19"/>
      <c r="K6" s="19"/>
      <c r="L6" s="19"/>
      <c r="M6" s="19"/>
      <c r="N6" s="19"/>
      <c r="O6" s="19"/>
      <c r="P6" s="19"/>
      <c r="Q6" s="19"/>
      <c r="R6" s="19"/>
      <c r="S6" s="19"/>
      <c r="T6" s="19"/>
      <c r="U6" s="19"/>
      <c r="V6" s="19"/>
      <c r="W6" s="19"/>
      <c r="X6" s="19"/>
      <c r="Y6" s="19"/>
      <c r="Z6" s="20"/>
      <c r="AA6" s="19"/>
      <c r="AB6" s="19"/>
      <c r="AC6" s="19"/>
      <c r="AD6" s="19"/>
      <c r="AE6" s="19"/>
      <c r="AF6" s="19"/>
    </row>
    <row r="7" spans="1:32" ht="15" customHeight="1" x14ac:dyDescent="0.2">
      <c r="A7" s="11" t="s">
        <v>104</v>
      </c>
      <c r="B7" s="22"/>
      <c r="C7" s="13"/>
      <c r="D7" s="14"/>
      <c r="E7" s="15"/>
      <c r="F7" s="15"/>
      <c r="G7" s="18"/>
      <c r="H7" s="15"/>
      <c r="I7" s="19"/>
      <c r="J7" s="19"/>
      <c r="K7" s="19"/>
      <c r="L7" s="19"/>
      <c r="M7" s="19"/>
      <c r="N7" s="19"/>
      <c r="O7" s="19"/>
      <c r="P7" s="19"/>
      <c r="Q7" s="19"/>
      <c r="R7" s="19"/>
      <c r="S7" s="19"/>
      <c r="T7" s="19"/>
      <c r="U7" s="19"/>
      <c r="V7" s="19"/>
      <c r="W7" s="19"/>
      <c r="X7" s="19"/>
      <c r="Y7" s="19"/>
      <c r="Z7" s="20"/>
      <c r="AA7" s="19"/>
      <c r="AB7" s="19"/>
      <c r="AC7" s="19"/>
      <c r="AD7" s="19"/>
      <c r="AE7" s="19"/>
      <c r="AF7" s="19"/>
    </row>
    <row r="8" spans="1:32" ht="15" customHeight="1" x14ac:dyDescent="0.2">
      <c r="A8" s="11"/>
      <c r="B8" s="23"/>
      <c r="C8" s="13"/>
      <c r="D8" s="14"/>
      <c r="E8" s="15"/>
      <c r="F8" s="15"/>
      <c r="G8" s="18"/>
      <c r="H8" s="15"/>
      <c r="I8" s="19"/>
      <c r="J8" s="19"/>
      <c r="K8" s="19"/>
      <c r="L8" s="19"/>
      <c r="M8" s="19"/>
      <c r="N8" s="19"/>
      <c r="O8" s="19"/>
      <c r="P8" s="19"/>
      <c r="Q8" s="19"/>
      <c r="R8" s="19"/>
      <c r="S8" s="19"/>
      <c r="T8" s="19"/>
      <c r="U8" s="19"/>
      <c r="V8" s="19"/>
      <c r="W8" s="19"/>
      <c r="X8" s="19"/>
      <c r="Y8" s="19"/>
      <c r="Z8" s="20"/>
      <c r="AA8" s="19"/>
      <c r="AB8" s="19"/>
      <c r="AC8" s="19"/>
      <c r="AD8" s="19"/>
      <c r="AE8" s="19"/>
      <c r="AF8" s="19"/>
    </row>
    <row r="9" spans="1:32" ht="15" customHeight="1" x14ac:dyDescent="0.2">
      <c r="A9" s="11" t="s">
        <v>105</v>
      </c>
      <c r="B9" s="12" t="s">
        <v>103</v>
      </c>
      <c r="C9" s="13"/>
      <c r="D9" s="14"/>
      <c r="E9" s="15"/>
      <c r="F9" s="15"/>
      <c r="G9" s="18"/>
      <c r="H9" s="15"/>
      <c r="I9" s="19"/>
      <c r="J9" s="19"/>
      <c r="K9" s="19"/>
      <c r="L9" s="19"/>
      <c r="M9" s="19"/>
      <c r="N9" s="19"/>
      <c r="O9" s="19"/>
      <c r="P9" s="19"/>
      <c r="Q9" s="19"/>
      <c r="R9" s="19"/>
      <c r="S9" s="19"/>
      <c r="T9" s="19"/>
      <c r="U9" s="19"/>
      <c r="V9" s="19"/>
      <c r="W9" s="19"/>
      <c r="X9" s="19"/>
      <c r="Y9" s="19"/>
      <c r="Z9" s="20"/>
      <c r="AA9" s="19"/>
      <c r="AB9" s="19"/>
      <c r="AC9" s="19"/>
      <c r="AD9" s="19"/>
      <c r="AE9" s="19"/>
      <c r="AF9" s="19"/>
    </row>
    <row r="10" spans="1:32" ht="15" customHeight="1" x14ac:dyDescent="0.2">
      <c r="A10" s="11">
        <v>1</v>
      </c>
      <c r="B10" s="15"/>
      <c r="C10" s="13"/>
      <c r="D10" s="14"/>
      <c r="E10" s="15"/>
      <c r="F10" s="15"/>
      <c r="G10" s="18"/>
      <c r="H10" s="15"/>
      <c r="I10" s="19"/>
      <c r="J10" s="19"/>
      <c r="K10" s="19"/>
      <c r="L10" s="19"/>
      <c r="M10" s="19"/>
      <c r="N10" s="19"/>
      <c r="O10" s="19"/>
      <c r="P10" s="19"/>
      <c r="Q10" s="19"/>
      <c r="R10" s="19"/>
      <c r="S10" s="19"/>
      <c r="T10" s="19"/>
      <c r="U10" s="19"/>
      <c r="V10" s="19"/>
      <c r="W10" s="19"/>
      <c r="X10" s="19"/>
      <c r="Y10" s="19"/>
      <c r="Z10" s="20"/>
      <c r="AA10" s="19"/>
      <c r="AB10" s="19"/>
      <c r="AC10" s="19"/>
      <c r="AD10" s="19"/>
      <c r="AE10" s="19"/>
      <c r="AF10" s="19"/>
    </row>
    <row r="11" spans="1:32" ht="15" customHeight="1" x14ac:dyDescent="0.2">
      <c r="A11" s="11">
        <v>2</v>
      </c>
      <c r="B11" s="22"/>
      <c r="C11" s="13"/>
      <c r="D11" s="14"/>
      <c r="E11" s="15"/>
      <c r="F11" s="15"/>
      <c r="G11" s="18"/>
      <c r="H11" s="15"/>
      <c r="I11" s="19"/>
      <c r="J11" s="19"/>
      <c r="K11" s="19"/>
      <c r="L11" s="19"/>
      <c r="M11" s="19"/>
      <c r="N11" s="19"/>
      <c r="O11" s="19"/>
      <c r="P11" s="19"/>
      <c r="Q11" s="19"/>
      <c r="R11" s="19"/>
      <c r="S11" s="19"/>
      <c r="T11" s="19"/>
      <c r="U11" s="19"/>
      <c r="V11" s="19"/>
      <c r="W11" s="19"/>
      <c r="X11" s="19"/>
      <c r="Y11" s="19"/>
      <c r="Z11" s="20"/>
      <c r="AA11" s="19"/>
      <c r="AB11" s="19"/>
      <c r="AC11" s="19"/>
      <c r="AD11" s="19"/>
      <c r="AE11" s="19"/>
      <c r="AF11" s="19"/>
    </row>
    <row r="12" spans="1:32" ht="15" customHeight="1" x14ac:dyDescent="0.2">
      <c r="A12" s="11">
        <v>3</v>
      </c>
      <c r="B12" s="22"/>
      <c r="C12" s="13"/>
      <c r="D12" s="14"/>
      <c r="E12" s="15"/>
      <c r="F12" s="15"/>
      <c r="G12" s="18"/>
      <c r="H12" s="15"/>
      <c r="I12" s="19"/>
      <c r="J12" s="19"/>
      <c r="K12" s="19"/>
      <c r="L12" s="19"/>
      <c r="M12" s="19"/>
      <c r="N12" s="19"/>
      <c r="O12" s="19"/>
      <c r="P12" s="19"/>
      <c r="Q12" s="21"/>
      <c r="R12" s="21"/>
      <c r="S12" s="21"/>
      <c r="T12" s="21"/>
      <c r="U12" s="21"/>
      <c r="V12" s="21"/>
      <c r="W12" s="21"/>
      <c r="X12" s="21"/>
      <c r="Y12" s="21"/>
      <c r="Z12" s="24"/>
      <c r="AA12" s="21"/>
      <c r="AB12" s="21"/>
      <c r="AC12" s="21"/>
      <c r="AD12" s="21"/>
      <c r="AE12" s="21"/>
      <c r="AF12" s="21"/>
    </row>
    <row r="13" spans="1:32" ht="15" customHeight="1" x14ac:dyDescent="0.2">
      <c r="A13" s="11" t="s">
        <v>104</v>
      </c>
      <c r="B13" s="15"/>
      <c r="C13" s="13"/>
      <c r="D13" s="14"/>
      <c r="E13" s="15"/>
      <c r="F13" s="15"/>
      <c r="G13" s="18"/>
      <c r="H13" s="15"/>
      <c r="I13" s="19"/>
      <c r="J13" s="19"/>
      <c r="K13" s="19"/>
      <c r="L13" s="19"/>
      <c r="M13" s="19"/>
      <c r="N13" s="19"/>
      <c r="O13" s="19"/>
      <c r="P13" s="19"/>
      <c r="Q13" s="19"/>
      <c r="R13" s="19"/>
      <c r="S13" s="19"/>
      <c r="T13" s="19"/>
      <c r="U13" s="19"/>
      <c r="V13" s="19"/>
      <c r="W13" s="19"/>
      <c r="X13" s="19"/>
      <c r="Y13" s="19"/>
      <c r="Z13" s="24"/>
      <c r="AA13" s="19"/>
      <c r="AB13" s="19"/>
      <c r="AC13" s="21"/>
      <c r="AD13" s="21"/>
      <c r="AE13" s="21"/>
      <c r="AF13" s="21"/>
    </row>
    <row r="14" spans="1:32" ht="15" customHeight="1" x14ac:dyDescent="0.2">
      <c r="A14" s="11"/>
      <c r="B14" s="22"/>
      <c r="C14" s="13"/>
      <c r="D14" s="14"/>
      <c r="E14" s="15"/>
      <c r="F14" s="15"/>
      <c r="G14" s="25"/>
      <c r="H14" s="15"/>
      <c r="I14" s="19"/>
      <c r="J14" s="19"/>
      <c r="K14" s="19"/>
      <c r="L14" s="19"/>
      <c r="M14" s="19"/>
      <c r="N14" s="19"/>
      <c r="O14" s="19"/>
      <c r="P14" s="19"/>
      <c r="Q14" s="19"/>
      <c r="R14" s="19"/>
      <c r="S14" s="19"/>
      <c r="T14" s="19"/>
      <c r="U14" s="19"/>
      <c r="V14" s="19"/>
      <c r="W14" s="19"/>
      <c r="X14" s="19"/>
      <c r="Y14" s="19"/>
      <c r="Z14" s="26"/>
      <c r="AA14" s="19"/>
      <c r="AB14" s="19"/>
      <c r="AC14" s="19"/>
      <c r="AD14" s="19"/>
      <c r="AE14" s="19"/>
      <c r="AF14" s="19"/>
    </row>
    <row r="15" spans="1:32" ht="15" customHeight="1" x14ac:dyDescent="0.2">
      <c r="A15" s="11"/>
      <c r="B15" s="27"/>
      <c r="C15" s="28"/>
      <c r="D15" s="14"/>
      <c r="E15" s="15"/>
      <c r="F15" s="15"/>
      <c r="G15" s="18"/>
      <c r="H15" s="15"/>
      <c r="I15" s="19"/>
      <c r="J15" s="19"/>
      <c r="K15" s="19"/>
      <c r="L15" s="19"/>
      <c r="M15" s="19"/>
      <c r="N15" s="19"/>
      <c r="O15" s="19"/>
      <c r="P15" s="19"/>
      <c r="Q15" s="19"/>
      <c r="R15" s="19"/>
      <c r="S15" s="19"/>
      <c r="T15" s="19"/>
      <c r="U15" s="19"/>
      <c r="V15" s="19"/>
      <c r="W15" s="19"/>
      <c r="X15" s="19"/>
      <c r="Y15" s="19"/>
      <c r="Z15" s="24"/>
      <c r="AA15" s="19"/>
      <c r="AB15" s="19"/>
      <c r="AC15" s="21"/>
      <c r="AD15" s="21"/>
      <c r="AE15" s="21"/>
      <c r="AF15" s="21"/>
    </row>
    <row r="16" spans="1:32" ht="15" customHeight="1" x14ac:dyDescent="0.2">
      <c r="A16" s="11"/>
      <c r="B16" s="27"/>
      <c r="C16" s="28"/>
      <c r="D16" s="14"/>
      <c r="E16" s="15"/>
      <c r="F16" s="15"/>
      <c r="G16" s="18"/>
      <c r="H16" s="15"/>
      <c r="I16" s="19"/>
      <c r="J16" s="19"/>
      <c r="K16" s="19"/>
      <c r="L16" s="19"/>
      <c r="M16" s="19"/>
      <c r="N16" s="19"/>
      <c r="O16" s="19"/>
      <c r="P16" s="19"/>
      <c r="Q16" s="19"/>
      <c r="R16" s="19"/>
      <c r="S16" s="19"/>
      <c r="T16" s="19"/>
      <c r="U16" s="19"/>
      <c r="V16" s="19"/>
      <c r="W16" s="19"/>
      <c r="X16" s="19"/>
      <c r="Y16" s="19"/>
      <c r="Z16" s="24"/>
      <c r="AA16" s="19"/>
      <c r="AB16" s="19"/>
      <c r="AC16" s="21"/>
      <c r="AD16" s="21"/>
      <c r="AE16" s="21"/>
      <c r="AF16" s="21"/>
    </row>
    <row r="17" spans="1:34" ht="15" customHeight="1" x14ac:dyDescent="0.2">
      <c r="A17" s="11"/>
      <c r="B17" s="27"/>
      <c r="C17" s="28"/>
      <c r="D17" s="14"/>
      <c r="E17" s="15"/>
      <c r="F17" s="15"/>
      <c r="G17" s="18"/>
      <c r="H17" s="15"/>
      <c r="I17" s="19"/>
      <c r="J17" s="19"/>
      <c r="K17" s="19"/>
      <c r="L17" s="19"/>
      <c r="M17" s="19"/>
      <c r="N17" s="19"/>
      <c r="O17" s="19"/>
      <c r="P17" s="19"/>
      <c r="Q17" s="19"/>
      <c r="R17" s="19"/>
      <c r="S17" s="19"/>
      <c r="T17" s="19"/>
      <c r="U17" s="19"/>
      <c r="V17" s="19"/>
      <c r="W17" s="19"/>
      <c r="X17" s="19"/>
      <c r="Y17" s="19"/>
      <c r="Z17" s="24"/>
      <c r="AA17" s="19"/>
      <c r="AB17" s="19"/>
      <c r="AC17" s="21"/>
      <c r="AD17" s="21"/>
      <c r="AE17" s="21"/>
      <c r="AF17" s="21"/>
    </row>
    <row r="18" spans="1:34" ht="15" customHeight="1" x14ac:dyDescent="0.2">
      <c r="A18" s="11"/>
      <c r="B18" s="27"/>
      <c r="C18" s="28"/>
      <c r="D18" s="14"/>
      <c r="E18" s="15"/>
      <c r="F18" s="15"/>
      <c r="G18" s="18"/>
      <c r="H18" s="15"/>
      <c r="I18" s="19"/>
      <c r="J18" s="19"/>
      <c r="K18" s="19"/>
      <c r="L18" s="19"/>
      <c r="M18" s="19"/>
      <c r="N18" s="19"/>
      <c r="O18" s="19"/>
      <c r="P18" s="19"/>
      <c r="Q18" s="19"/>
      <c r="R18" s="19"/>
      <c r="S18" s="19"/>
      <c r="T18" s="19"/>
      <c r="U18" s="19"/>
      <c r="V18" s="19"/>
      <c r="W18" s="19"/>
      <c r="X18" s="19"/>
      <c r="Y18" s="19"/>
      <c r="Z18" s="20"/>
      <c r="AA18" s="19"/>
      <c r="AB18" s="19"/>
      <c r="AC18" s="19"/>
      <c r="AD18" s="19"/>
      <c r="AE18" s="19"/>
      <c r="AF18" s="19"/>
    </row>
    <row r="19" spans="1:34" ht="15" customHeight="1" x14ac:dyDescent="0.2">
      <c r="A19" s="11"/>
      <c r="B19" s="27"/>
      <c r="C19" s="28"/>
      <c r="D19" s="14"/>
      <c r="E19" s="15"/>
      <c r="F19" s="15"/>
      <c r="G19" s="18"/>
      <c r="H19" s="15"/>
      <c r="I19" s="19"/>
      <c r="J19" s="19"/>
      <c r="K19" s="19"/>
      <c r="L19" s="19"/>
      <c r="M19" s="19"/>
      <c r="N19" s="19"/>
      <c r="O19" s="19"/>
      <c r="P19" s="29"/>
      <c r="Q19" s="29"/>
      <c r="R19" s="29"/>
      <c r="S19" s="29"/>
      <c r="T19" s="29"/>
      <c r="U19" s="29"/>
      <c r="V19" s="29"/>
      <c r="W19" s="29"/>
      <c r="X19" s="29"/>
      <c r="Y19" s="29"/>
      <c r="Z19" s="20"/>
      <c r="AA19" s="29"/>
      <c r="AB19" s="29"/>
      <c r="AC19" s="29"/>
      <c r="AD19" s="29"/>
      <c r="AE19" s="29"/>
      <c r="AF19" s="29"/>
    </row>
    <row r="20" spans="1:34" ht="15" customHeight="1" x14ac:dyDescent="0.2">
      <c r="A20" s="11"/>
      <c r="B20" s="27"/>
      <c r="C20" s="28"/>
      <c r="D20" s="14"/>
      <c r="E20" s="15"/>
      <c r="F20" s="15"/>
      <c r="G20" s="25"/>
      <c r="H20" s="15"/>
      <c r="I20" s="19"/>
      <c r="J20" s="19"/>
      <c r="K20" s="19"/>
      <c r="L20" s="19"/>
      <c r="M20" s="19"/>
      <c r="N20" s="19"/>
      <c r="O20" s="19"/>
      <c r="P20" s="29"/>
      <c r="Q20" s="29"/>
      <c r="R20" s="21"/>
      <c r="S20" s="21"/>
      <c r="T20" s="21"/>
      <c r="U20" s="21"/>
      <c r="V20" s="21"/>
      <c r="W20" s="21"/>
      <c r="X20" s="21"/>
      <c r="Y20" s="21"/>
      <c r="Z20" s="26"/>
      <c r="AA20" s="21"/>
      <c r="AB20" s="21"/>
      <c r="AC20" s="21"/>
      <c r="AD20" s="21"/>
      <c r="AE20" s="21"/>
      <c r="AF20" s="21"/>
    </row>
    <row r="21" spans="1:34" ht="15" customHeight="1" x14ac:dyDescent="0.2">
      <c r="A21" s="11"/>
      <c r="B21" s="27"/>
      <c r="C21" s="28"/>
      <c r="D21" s="14"/>
      <c r="E21" s="15"/>
      <c r="F21" s="15"/>
      <c r="G21" s="25"/>
      <c r="H21" s="15"/>
      <c r="I21" s="19"/>
      <c r="J21" s="19"/>
      <c r="K21" s="19"/>
      <c r="L21" s="19"/>
      <c r="M21" s="19"/>
      <c r="N21" s="19"/>
      <c r="O21" s="19"/>
      <c r="P21" s="19"/>
      <c r="Q21" s="19"/>
      <c r="R21" s="19"/>
      <c r="S21" s="19"/>
      <c r="T21" s="19"/>
      <c r="U21" s="19"/>
      <c r="V21" s="21"/>
      <c r="W21" s="21"/>
      <c r="X21" s="21"/>
      <c r="Y21" s="21"/>
      <c r="Z21" s="26"/>
      <c r="AA21" s="21"/>
      <c r="AB21" s="21"/>
      <c r="AC21" s="21"/>
      <c r="AD21" s="21"/>
      <c r="AE21" s="21"/>
      <c r="AF21" s="21"/>
    </row>
    <row r="22" spans="1:34" ht="15" customHeight="1" x14ac:dyDescent="0.2">
      <c r="A22" s="11"/>
      <c r="B22" s="27"/>
      <c r="C22" s="28"/>
      <c r="D22" s="14"/>
      <c r="E22" s="15"/>
      <c r="F22" s="15"/>
      <c r="G22" s="25"/>
      <c r="H22" s="15"/>
      <c r="I22" s="19"/>
      <c r="J22" s="19"/>
      <c r="K22" s="19"/>
      <c r="L22" s="19"/>
      <c r="M22" s="19"/>
      <c r="N22" s="19"/>
      <c r="O22" s="19"/>
      <c r="P22" s="19"/>
      <c r="Q22" s="19"/>
      <c r="R22" s="19"/>
      <c r="S22" s="19"/>
      <c r="T22" s="19"/>
      <c r="U22" s="19"/>
      <c r="V22" s="21"/>
      <c r="W22" s="21"/>
      <c r="X22" s="21"/>
      <c r="Y22" s="21"/>
      <c r="Z22" s="26"/>
      <c r="AA22" s="21"/>
      <c r="AB22" s="21"/>
      <c r="AC22" s="21"/>
      <c r="AD22" s="21"/>
      <c r="AE22" s="21"/>
      <c r="AF22" s="21"/>
    </row>
    <row r="23" spans="1:34" ht="15" customHeight="1" x14ac:dyDescent="0.2">
      <c r="A23" s="11"/>
      <c r="B23" s="27"/>
      <c r="C23" s="28"/>
      <c r="D23" s="14"/>
      <c r="E23" s="15"/>
      <c r="F23" s="15"/>
      <c r="G23" s="18"/>
      <c r="H23" s="15"/>
      <c r="I23" s="19"/>
      <c r="J23" s="19"/>
      <c r="K23" s="19"/>
      <c r="L23" s="19"/>
      <c r="M23" s="19"/>
      <c r="N23" s="19"/>
      <c r="O23" s="19"/>
      <c r="P23" s="19"/>
      <c r="Q23" s="19"/>
      <c r="R23" s="19"/>
      <c r="S23" s="19"/>
      <c r="T23" s="19"/>
      <c r="U23" s="19"/>
      <c r="V23" s="19"/>
      <c r="W23" s="19"/>
      <c r="X23" s="19"/>
      <c r="Y23" s="19"/>
      <c r="Z23" s="20"/>
      <c r="AA23" s="19"/>
      <c r="AB23" s="19"/>
      <c r="AC23" s="19"/>
      <c r="AD23" s="19"/>
      <c r="AE23" s="19"/>
      <c r="AF23" s="19"/>
    </row>
    <row r="24" spans="1:34" ht="15" customHeight="1" x14ac:dyDescent="0.2">
      <c r="A24" s="11"/>
      <c r="B24" s="27"/>
      <c r="C24" s="28"/>
      <c r="D24" s="14"/>
      <c r="E24" s="15"/>
      <c r="F24" s="15"/>
      <c r="G24" s="25"/>
      <c r="H24" s="15"/>
      <c r="I24" s="19"/>
      <c r="J24" s="19"/>
      <c r="K24" s="19"/>
      <c r="L24" s="19"/>
      <c r="M24" s="19"/>
      <c r="N24" s="19"/>
      <c r="O24" s="19"/>
      <c r="P24" s="19"/>
      <c r="Q24" s="19"/>
      <c r="R24" s="19"/>
      <c r="S24" s="19"/>
      <c r="T24" s="19"/>
      <c r="U24" s="19"/>
      <c r="V24" s="19"/>
      <c r="W24" s="19"/>
      <c r="X24" s="19"/>
      <c r="Y24" s="19"/>
      <c r="Z24" s="24"/>
      <c r="AA24" s="19"/>
      <c r="AB24" s="19"/>
      <c r="AC24" s="21"/>
      <c r="AD24" s="21"/>
      <c r="AE24" s="21"/>
      <c r="AF24" s="21"/>
    </row>
    <row r="25" spans="1:34" ht="15" customHeight="1" x14ac:dyDescent="0.2">
      <c r="A25" s="11"/>
      <c r="B25" s="27"/>
      <c r="C25" s="28"/>
      <c r="D25" s="14"/>
      <c r="E25" s="15"/>
      <c r="F25" s="15"/>
      <c r="G25" s="18"/>
      <c r="H25" s="15"/>
      <c r="I25" s="19"/>
      <c r="J25" s="19"/>
      <c r="K25" s="19"/>
      <c r="L25" s="19"/>
      <c r="M25" s="19"/>
      <c r="N25" s="19"/>
      <c r="O25" s="19"/>
      <c r="P25" s="19"/>
      <c r="Q25" s="19"/>
      <c r="R25" s="19"/>
      <c r="S25" s="19"/>
      <c r="T25" s="19"/>
      <c r="U25" s="19"/>
      <c r="V25" s="19"/>
      <c r="W25" s="19"/>
      <c r="X25" s="19"/>
      <c r="Y25" s="19"/>
      <c r="Z25" s="20"/>
      <c r="AA25" s="19"/>
      <c r="AB25" s="19"/>
      <c r="AC25" s="19"/>
      <c r="AD25" s="19"/>
      <c r="AE25" s="19"/>
      <c r="AF25" s="19"/>
    </row>
    <row r="26" spans="1:34" ht="15" customHeight="1" x14ac:dyDescent="0.2">
      <c r="A26" s="11"/>
      <c r="B26" s="27"/>
      <c r="C26" s="28"/>
      <c r="D26" s="14"/>
      <c r="E26" s="15"/>
      <c r="F26" s="15"/>
      <c r="G26" s="25"/>
      <c r="H26" s="15"/>
      <c r="I26" s="19"/>
      <c r="J26" s="19"/>
      <c r="K26" s="19"/>
      <c r="L26" s="19"/>
      <c r="M26" s="19"/>
      <c r="N26" s="19"/>
      <c r="O26" s="19"/>
      <c r="P26" s="19"/>
      <c r="Q26" s="29"/>
      <c r="R26" s="21"/>
      <c r="S26" s="21"/>
      <c r="T26" s="21"/>
      <c r="U26" s="21"/>
      <c r="V26" s="21"/>
      <c r="W26" s="21"/>
      <c r="X26" s="21"/>
      <c r="Y26" s="21"/>
      <c r="Z26" s="26"/>
      <c r="AA26" s="21"/>
      <c r="AB26" s="21"/>
      <c r="AC26" s="21"/>
      <c r="AD26" s="21"/>
      <c r="AE26" s="21"/>
      <c r="AF26" s="21"/>
    </row>
    <row r="27" spans="1:34" ht="15" customHeight="1" x14ac:dyDescent="0.2">
      <c r="A27" s="11"/>
      <c r="B27" s="27"/>
      <c r="C27" s="28"/>
      <c r="D27" s="14"/>
      <c r="E27" s="15"/>
      <c r="F27" s="15"/>
      <c r="G27" s="18"/>
      <c r="H27" s="15"/>
      <c r="I27" s="19"/>
      <c r="J27" s="19"/>
      <c r="K27" s="19"/>
      <c r="L27" s="19"/>
      <c r="M27" s="19"/>
      <c r="N27" s="19"/>
      <c r="O27" s="19"/>
      <c r="P27" s="19"/>
      <c r="Q27" s="19"/>
      <c r="R27" s="19"/>
      <c r="S27" s="19"/>
      <c r="T27" s="19"/>
      <c r="U27" s="19"/>
      <c r="V27" s="19"/>
      <c r="W27" s="19"/>
      <c r="X27" s="19"/>
      <c r="Y27" s="19"/>
      <c r="Z27" s="26"/>
      <c r="AA27" s="19"/>
      <c r="AB27" s="19"/>
      <c r="AC27" s="19"/>
      <c r="AD27" s="19"/>
      <c r="AE27" s="19"/>
      <c r="AF27" s="19"/>
    </row>
    <row r="28" spans="1:34" ht="15" customHeight="1" x14ac:dyDescent="0.2">
      <c r="A28" s="30"/>
      <c r="B28" s="31" t="s">
        <v>106</v>
      </c>
      <c r="C28" s="32"/>
      <c r="D28" s="33"/>
      <c r="E28" s="34"/>
      <c r="F28" s="35"/>
      <c r="G28" s="34"/>
      <c r="H28" s="36"/>
      <c r="I28" s="36"/>
      <c r="J28" s="36"/>
      <c r="K28" s="36"/>
      <c r="L28" s="36"/>
      <c r="M28" s="36"/>
      <c r="N28" s="36"/>
      <c r="O28" s="36"/>
      <c r="P28" s="36"/>
      <c r="Q28" s="36"/>
      <c r="R28" s="36"/>
      <c r="S28" s="36"/>
      <c r="T28" s="36"/>
      <c r="U28" s="36"/>
      <c r="V28" s="36"/>
      <c r="W28" s="36"/>
      <c r="X28" s="36"/>
      <c r="Y28" s="37"/>
      <c r="Z28" s="37"/>
      <c r="AA28" s="37"/>
      <c r="AB28" s="37"/>
      <c r="AC28" s="37"/>
      <c r="AD28" s="37"/>
      <c r="AE28" s="37"/>
      <c r="AF28" s="37"/>
    </row>
    <row r="29" spans="1:34" ht="15" customHeight="1" x14ac:dyDescent="0.2">
      <c r="A29" s="4"/>
      <c r="B29" s="38" t="s">
        <v>107</v>
      </c>
      <c r="C29" s="39">
        <f>SUM(C3:C28)</f>
        <v>500000</v>
      </c>
      <c r="D29" s="40"/>
      <c r="E29" s="40"/>
      <c r="F29" s="40"/>
      <c r="G29" s="4"/>
      <c r="H29" s="4"/>
      <c r="I29" s="40"/>
      <c r="J29" s="4"/>
      <c r="K29" s="4"/>
      <c r="L29" s="4"/>
      <c r="M29" s="4"/>
      <c r="N29" s="4"/>
      <c r="O29" s="4"/>
      <c r="P29" s="4"/>
      <c r="Q29" s="4"/>
      <c r="R29" s="4"/>
      <c r="S29" s="4"/>
      <c r="T29" s="4"/>
      <c r="U29" s="4"/>
      <c r="V29" s="4"/>
      <c r="W29" s="4"/>
      <c r="X29" s="4"/>
      <c r="Y29" s="4"/>
      <c r="Z29" s="4"/>
      <c r="AA29" s="4"/>
      <c r="AB29" s="4"/>
      <c r="AC29" s="4"/>
      <c r="AD29" s="4"/>
      <c r="AE29" s="4"/>
      <c r="AF29" s="4"/>
      <c r="AG29" s="4"/>
      <c r="AH29" s="4"/>
    </row>
    <row r="30" spans="1:34" ht="15" customHeight="1" x14ac:dyDescent="0.2">
      <c r="A30" s="4"/>
      <c r="B30" s="4"/>
      <c r="C30" s="41"/>
      <c r="D30" s="40"/>
      <c r="E30" s="40"/>
      <c r="F30" s="40"/>
      <c r="G30" s="4"/>
      <c r="H30" s="4"/>
      <c r="I30" s="40"/>
      <c r="J30" s="4"/>
      <c r="K30" s="4"/>
      <c r="L30" s="4"/>
      <c r="M30" s="4"/>
      <c r="N30" s="4"/>
      <c r="O30" s="4"/>
      <c r="P30" s="4"/>
      <c r="Q30" s="4"/>
      <c r="R30" s="4"/>
      <c r="S30" s="4"/>
      <c r="T30" s="4"/>
      <c r="U30" s="4"/>
      <c r="V30" s="4"/>
      <c r="W30" s="4"/>
      <c r="X30" s="4"/>
      <c r="Y30" s="4"/>
      <c r="Z30" s="4"/>
      <c r="AA30" s="4"/>
      <c r="AB30" s="4"/>
      <c r="AC30" s="4"/>
      <c r="AD30" s="4"/>
      <c r="AE30" s="4"/>
      <c r="AF30" s="4"/>
      <c r="AG30" s="4"/>
      <c r="AH30" s="4"/>
    </row>
    <row r="31" spans="1:34" ht="15" customHeight="1" x14ac:dyDescent="0.2">
      <c r="B31" s="42" t="s">
        <v>108</v>
      </c>
      <c r="D31" s="43" t="s">
        <v>109</v>
      </c>
      <c r="F31" s="3" t="s">
        <v>110</v>
      </c>
    </row>
    <row r="32" spans="1:34" ht="15" customHeight="1" x14ac:dyDescent="0.2">
      <c r="B32" s="22" t="s">
        <v>111</v>
      </c>
      <c r="C32" s="118">
        <f t="shared" ref="C32:C39" si="0">SUMIFS($C$3:$C$28,$E$3:$E$28,B32)</f>
        <v>0</v>
      </c>
      <c r="D32" s="119">
        <f>IF($C$43="väike",0.5*C32,IF($C$43="keskmine",0.5*C32,IF($C$43="suur",0,"")))</f>
        <v>0</v>
      </c>
      <c r="F32" s="125" t="s">
        <v>112</v>
      </c>
    </row>
    <row r="33" spans="1:6" ht="15" customHeight="1" x14ac:dyDescent="0.2">
      <c r="B33" s="15" t="s">
        <v>113</v>
      </c>
      <c r="C33" s="118">
        <f t="shared" si="0"/>
        <v>0</v>
      </c>
      <c r="D33" s="119">
        <f>IF($C$43="väike",0.5*C33,IF($C$43="keskmine",0.5*C33,IF($C$43="suur",0,"")))</f>
        <v>0</v>
      </c>
      <c r="F33" s="126" t="s">
        <v>114</v>
      </c>
    </row>
    <row r="34" spans="1:6" ht="15" customHeight="1" x14ac:dyDescent="0.2">
      <c r="B34" s="15" t="s">
        <v>115</v>
      </c>
      <c r="C34" s="118">
        <f t="shared" si="0"/>
        <v>500000</v>
      </c>
      <c r="D34" s="119">
        <f>IF($C$43="väike",0.5*C34,IF($C$43="keskmine",0.5*C34,IF($C$43="suur",0,"")))</f>
        <v>0</v>
      </c>
      <c r="F34" s="126" t="s">
        <v>116</v>
      </c>
    </row>
    <row r="35" spans="1:6" ht="15" customHeight="1" x14ac:dyDescent="0.2">
      <c r="B35" s="15" t="s">
        <v>117</v>
      </c>
      <c r="C35" s="118">
        <f t="shared" si="0"/>
        <v>0</v>
      </c>
      <c r="D35" s="119">
        <f t="shared" ref="D35:D36" si="1">IF($C$43="väike",0.5*C35,IF($C$43="keskmine",0.5*C35,IF($C$43="suur",0.5*C35,"")))</f>
        <v>0</v>
      </c>
      <c r="F35" s="126" t="s">
        <v>118</v>
      </c>
    </row>
    <row r="36" spans="1:6" ht="15" customHeight="1" x14ac:dyDescent="0.2">
      <c r="B36" s="15" t="s">
        <v>119</v>
      </c>
      <c r="C36" s="118">
        <f t="shared" si="0"/>
        <v>0</v>
      </c>
      <c r="D36" s="119">
        <f t="shared" si="1"/>
        <v>0</v>
      </c>
      <c r="F36" s="126" t="s">
        <v>120</v>
      </c>
    </row>
    <row r="37" spans="1:6" ht="15" customHeight="1" x14ac:dyDescent="0.2">
      <c r="B37" s="15" t="s">
        <v>121</v>
      </c>
      <c r="C37" s="118">
        <f t="shared" si="0"/>
        <v>0</v>
      </c>
      <c r="D37" s="119">
        <f>IF($C$43="väike",0.5*C37,IF($C$43="keskmine",0.5*C37,IF($C$43="suur",0.5*C37,"")))</f>
        <v>0</v>
      </c>
      <c r="F37" s="126" t="s">
        <v>122</v>
      </c>
    </row>
    <row r="38" spans="1:6" ht="15" customHeight="1" x14ac:dyDescent="0.2">
      <c r="B38" s="15" t="s">
        <v>123</v>
      </c>
      <c r="C38" s="118">
        <f t="shared" si="0"/>
        <v>0</v>
      </c>
      <c r="D38" s="119">
        <f>IF($C$43="väike",0.5*C38,IF($C$43="keskmine",0.5*C38,IF($C$43="suur",0.5*C38,"")))</f>
        <v>0</v>
      </c>
      <c r="F38" s="126"/>
    </row>
    <row r="39" spans="1:6" ht="15" customHeight="1" x14ac:dyDescent="0.2">
      <c r="B39" s="15" t="s">
        <v>124</v>
      </c>
      <c r="C39" s="118">
        <f t="shared" si="0"/>
        <v>0</v>
      </c>
      <c r="D39" s="119">
        <f>IF($C$43="väike",0.5*C39,IF($C$43="keskmine",0.5*C39,IF($C$43="suur",0.5*C39,"")))</f>
        <v>0</v>
      </c>
      <c r="F39" s="126"/>
    </row>
    <row r="40" spans="1:6" ht="15" customHeight="1" thickBot="1" x14ac:dyDescent="0.25">
      <c r="B40" s="120"/>
      <c r="C40" s="118"/>
      <c r="D40" s="119"/>
      <c r="F40" s="126"/>
    </row>
    <row r="41" spans="1:6" ht="15" customHeight="1" thickBot="1" x14ac:dyDescent="0.25">
      <c r="B41" s="84"/>
      <c r="C41" s="121" t="s">
        <v>125</v>
      </c>
      <c r="D41" s="122" t="s">
        <v>126</v>
      </c>
      <c r="F41" s="127"/>
    </row>
    <row r="42" spans="1:6" ht="15" customHeight="1" thickBot="1" x14ac:dyDescent="0.25">
      <c r="B42" s="91" t="s">
        <v>127</v>
      </c>
      <c r="C42" s="45">
        <f>SUM(C32:C40)</f>
        <v>500000</v>
      </c>
      <c r="D42" s="45">
        <f>IF(SUM(D32:D40)&gt;500000,500000,SUM(D32:D40))</f>
        <v>0</v>
      </c>
      <c r="E42" s="130" t="str">
        <f>IF(D42&lt;100000,"Minimaalne toetus on 100 000 eurot","")</f>
        <v>Minimaalne toetus on 100 000 eurot</v>
      </c>
    </row>
    <row r="43" spans="1:6" ht="15" customHeight="1" x14ac:dyDescent="0.2">
      <c r="A43" s="47"/>
      <c r="B43" s="142" t="s">
        <v>128</v>
      </c>
      <c r="C43" s="123" t="s">
        <v>234</v>
      </c>
      <c r="D43" s="84"/>
      <c r="E43" s="1"/>
    </row>
    <row r="44" spans="1:6" ht="15" customHeight="1" x14ac:dyDescent="0.2">
      <c r="A44" s="47"/>
      <c r="B44" s="87"/>
      <c r="C44" s="48"/>
      <c r="D44" s="84"/>
      <c r="E44" s="49"/>
    </row>
    <row r="45" spans="1:6" ht="15" customHeight="1" x14ac:dyDescent="0.2">
      <c r="B45" s="84"/>
      <c r="C45" s="48"/>
      <c r="D45" s="84"/>
      <c r="E45" s="50"/>
    </row>
    <row r="46" spans="1:6" ht="15" customHeight="1" x14ac:dyDescent="0.2">
      <c r="B46" s="124" t="s">
        <v>129</v>
      </c>
      <c r="C46" s="51">
        <f>SUM(D37:D40)</f>
        <v>0</v>
      </c>
      <c r="D46" s="84"/>
      <c r="E46" s="1"/>
    </row>
    <row r="47" spans="1:6" ht="15" customHeight="1" x14ac:dyDescent="0.2">
      <c r="A47" s="47"/>
      <c r="B47" s="124" t="s">
        <v>130</v>
      </c>
      <c r="C47" s="52">
        <v>300000</v>
      </c>
      <c r="D47" s="84"/>
      <c r="E47" s="1"/>
    </row>
    <row r="48" spans="1:6" ht="15" customHeight="1" x14ac:dyDescent="0.2">
      <c r="B48" s="124" t="s">
        <v>131</v>
      </c>
      <c r="C48" s="51"/>
      <c r="D48" s="84"/>
      <c r="E48" s="46"/>
    </row>
    <row r="49" spans="2:4" ht="15" customHeight="1" x14ac:dyDescent="0.2">
      <c r="B49" s="117" t="str">
        <f>IF(OR(C46&gt;C47,C46&gt;C48),"PALUN VÄHENDA VTA KULUSID","VTA JÄÄKI ON PIISAVALT")</f>
        <v>VTA JÄÄKI ON PIISAVALT</v>
      </c>
      <c r="C49" s="10"/>
      <c r="D49" s="84"/>
    </row>
  </sheetData>
  <dataValidations count="5">
    <dataValidation type="list" allowBlank="1" showInputMessage="1" showErrorMessage="1" sqref="C43" xr:uid="{00000000-0002-0000-0100-000002000000}">
      <formula1>"väike, keskmine, suur"</formula1>
    </dataValidation>
    <dataValidation type="list" allowBlank="1" showInputMessage="1" showErrorMessage="1" sqref="E28" xr:uid="{0C270D64-FE59-4BC7-9BBB-B2C00C0105F5}">
      <formula1>$B$20:$B$28</formula1>
    </dataValidation>
    <dataValidation type="list" allowBlank="1" showInputMessage="1" showErrorMessage="1" sqref="D28" xr:uid="{D0E02D86-BA9B-4815-982F-BDC90FD020E3}">
      <formula1>#REF!</formula1>
    </dataValidation>
    <dataValidation type="list" allowBlank="1" showInputMessage="1" showErrorMessage="1" sqref="E3:E27" xr:uid="{05B41A1D-2C30-415C-B1AB-F5B962A71747}">
      <formula1>$B$32:$B$40</formula1>
    </dataValidation>
    <dataValidation type="list" allowBlank="1" showInputMessage="1" showErrorMessage="1" sqref="D3:D27" xr:uid="{00000000-0002-0000-0100-000001000000}">
      <formula1>$F$32:$F$41</formula1>
    </dataValidation>
  </dataValidations>
  <pageMargins left="0.15748031496062992" right="0.15748031496062992" top="0.27559055118110237" bottom="0.23622047244094491" header="0.31496062992125984" footer="0.31496062992125984"/>
  <pageSetup paperSize="9" scale="5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D0F9A-5752-4293-9524-80385C318510}">
  <dimension ref="A1:H10"/>
  <sheetViews>
    <sheetView zoomScale="85" zoomScaleNormal="85" workbookViewId="0"/>
  </sheetViews>
  <sheetFormatPr defaultRowHeight="12.75" x14ac:dyDescent="0.2"/>
  <cols>
    <col min="1" max="1" width="35.7109375" style="1" customWidth="1"/>
    <col min="2" max="7" width="15.7109375" style="1" customWidth="1"/>
    <col min="8" max="8" width="100.7109375" style="1" customWidth="1"/>
    <col min="9" max="9" width="10.7109375" style="1" customWidth="1"/>
    <col min="10" max="16384" width="9.140625" style="1"/>
  </cols>
  <sheetData>
    <row r="1" spans="1:8" ht="25.5" x14ac:dyDescent="0.2">
      <c r="A1" s="61" t="s">
        <v>132</v>
      </c>
      <c r="B1" s="54" t="s">
        <v>133</v>
      </c>
      <c r="C1" s="61" t="s">
        <v>134</v>
      </c>
      <c r="D1" s="61" t="s">
        <v>135</v>
      </c>
      <c r="E1" s="61" t="s">
        <v>136</v>
      </c>
      <c r="F1" s="61" t="s">
        <v>137</v>
      </c>
      <c r="G1" s="61" t="s">
        <v>138</v>
      </c>
      <c r="H1" s="61" t="s">
        <v>139</v>
      </c>
    </row>
    <row r="2" spans="1:8" ht="25.5" x14ac:dyDescent="0.2">
      <c r="A2" s="22" t="s">
        <v>140</v>
      </c>
      <c r="B2" s="82"/>
      <c r="C2" s="82"/>
      <c r="D2" s="115"/>
      <c r="E2" s="82">
        <f t="shared" ref="E2:E9" si="0">C2*D2</f>
        <v>0</v>
      </c>
      <c r="F2" s="22"/>
      <c r="G2" s="82">
        <f t="shared" ref="G2:G9" si="1">E2*F2</f>
        <v>0</v>
      </c>
      <c r="H2" s="116" t="s">
        <v>141</v>
      </c>
    </row>
    <row r="3" spans="1:8" ht="15" customHeight="1" x14ac:dyDescent="0.2">
      <c r="A3" s="22" t="s">
        <v>142</v>
      </c>
      <c r="B3" s="82"/>
      <c r="C3" s="82"/>
      <c r="D3" s="115"/>
      <c r="E3" s="82">
        <f t="shared" si="0"/>
        <v>0</v>
      </c>
      <c r="F3" s="22"/>
      <c r="G3" s="82">
        <f t="shared" si="1"/>
        <v>0</v>
      </c>
      <c r="H3" s="116"/>
    </row>
    <row r="4" spans="1:8" ht="15" customHeight="1" x14ac:dyDescent="0.2">
      <c r="A4" s="22" t="s">
        <v>143</v>
      </c>
      <c r="B4" s="82"/>
      <c r="C4" s="82"/>
      <c r="D4" s="115"/>
      <c r="E4" s="82">
        <f t="shared" si="0"/>
        <v>0</v>
      </c>
      <c r="F4" s="22"/>
      <c r="G4" s="82">
        <f t="shared" si="1"/>
        <v>0</v>
      </c>
      <c r="H4" s="116"/>
    </row>
    <row r="5" spans="1:8" ht="15" customHeight="1" x14ac:dyDescent="0.2">
      <c r="A5" s="22" t="s">
        <v>144</v>
      </c>
      <c r="B5" s="82"/>
      <c r="C5" s="82"/>
      <c r="D5" s="115"/>
      <c r="E5" s="82">
        <f t="shared" si="0"/>
        <v>0</v>
      </c>
      <c r="F5" s="22"/>
      <c r="G5" s="82">
        <f t="shared" si="1"/>
        <v>0</v>
      </c>
      <c r="H5" s="116"/>
    </row>
    <row r="6" spans="1:8" ht="15" customHeight="1" x14ac:dyDescent="0.2">
      <c r="A6" s="22" t="s">
        <v>104</v>
      </c>
      <c r="B6" s="82"/>
      <c r="C6" s="82"/>
      <c r="D6" s="115"/>
      <c r="E6" s="82">
        <f t="shared" si="0"/>
        <v>0</v>
      </c>
      <c r="F6" s="22"/>
      <c r="G6" s="82">
        <f t="shared" si="1"/>
        <v>0</v>
      </c>
      <c r="H6" s="116"/>
    </row>
    <row r="7" spans="1:8" ht="15" customHeight="1" x14ac:dyDescent="0.2">
      <c r="A7" s="22"/>
      <c r="B7" s="82"/>
      <c r="C7" s="82"/>
      <c r="D7" s="115"/>
      <c r="E7" s="82">
        <f t="shared" si="0"/>
        <v>0</v>
      </c>
      <c r="F7" s="22"/>
      <c r="G7" s="82">
        <f t="shared" si="1"/>
        <v>0</v>
      </c>
      <c r="H7" s="116"/>
    </row>
    <row r="8" spans="1:8" ht="15" customHeight="1" x14ac:dyDescent="0.2">
      <c r="A8" s="22"/>
      <c r="B8" s="82"/>
      <c r="C8" s="82"/>
      <c r="D8" s="115"/>
      <c r="E8" s="82">
        <f t="shared" si="0"/>
        <v>0</v>
      </c>
      <c r="F8" s="22"/>
      <c r="G8" s="82">
        <f t="shared" si="1"/>
        <v>0</v>
      </c>
      <c r="H8" s="116"/>
    </row>
    <row r="9" spans="1:8" ht="15" customHeight="1" x14ac:dyDescent="0.2">
      <c r="A9" s="22"/>
      <c r="B9" s="82"/>
      <c r="C9" s="82"/>
      <c r="D9" s="115"/>
      <c r="E9" s="82">
        <f t="shared" si="0"/>
        <v>0</v>
      </c>
      <c r="F9" s="22"/>
      <c r="G9" s="82">
        <f t="shared" si="1"/>
        <v>0</v>
      </c>
      <c r="H9" s="116"/>
    </row>
    <row r="10" spans="1:8" x14ac:dyDescent="0.2">
      <c r="F10" s="44" t="s">
        <v>145</v>
      </c>
      <c r="G10" s="62">
        <f>SUM(G2:G9)</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D86D8-6646-4BE7-B94F-44C08EEBD8AA}">
  <dimension ref="A1:L36"/>
  <sheetViews>
    <sheetView showGridLines="0" zoomScale="85" zoomScaleNormal="85" workbookViewId="0">
      <selection activeCell="A35" sqref="A35"/>
    </sheetView>
  </sheetViews>
  <sheetFormatPr defaultColWidth="8.85546875" defaultRowHeight="12.75" x14ac:dyDescent="0.2"/>
  <cols>
    <col min="1" max="1" width="50.7109375" style="94" customWidth="1"/>
    <col min="2" max="8" width="15.7109375" style="94" customWidth="1"/>
    <col min="9" max="16384" width="8.85546875" style="94"/>
  </cols>
  <sheetData>
    <row r="1" spans="1:12" ht="19.5" customHeight="1" x14ac:dyDescent="0.2">
      <c r="A1" s="105" t="s">
        <v>146</v>
      </c>
    </row>
    <row r="2" spans="1:12" ht="19.5" customHeight="1" x14ac:dyDescent="0.2">
      <c r="A2" s="103" t="s">
        <v>51</v>
      </c>
    </row>
    <row r="3" spans="1:12" x14ac:dyDescent="0.2">
      <c r="A3" s="97"/>
      <c r="B3" s="94" t="s">
        <v>147</v>
      </c>
    </row>
    <row r="4" spans="1:12" ht="15" customHeight="1" x14ac:dyDescent="0.2">
      <c r="A4" s="99" t="s">
        <v>148</v>
      </c>
      <c r="B4" s="104">
        <v>2026</v>
      </c>
      <c r="C4" s="99">
        <f>B4+1</f>
        <v>2027</v>
      </c>
      <c r="D4" s="99">
        <f t="shared" ref="D4:H4" si="0">C4+1</f>
        <v>2028</v>
      </c>
      <c r="E4" s="99">
        <f t="shared" si="0"/>
        <v>2029</v>
      </c>
      <c r="F4" s="99">
        <f t="shared" si="0"/>
        <v>2030</v>
      </c>
      <c r="G4" s="99">
        <f t="shared" si="0"/>
        <v>2031</v>
      </c>
      <c r="H4" s="99">
        <f t="shared" si="0"/>
        <v>2032</v>
      </c>
    </row>
    <row r="5" spans="1:12" ht="15" customHeight="1" x14ac:dyDescent="0.2">
      <c r="A5" s="99" t="s">
        <v>149</v>
      </c>
      <c r="B5" s="98"/>
      <c r="C5" s="98"/>
      <c r="D5" s="98"/>
      <c r="E5" s="98"/>
      <c r="F5" s="98"/>
      <c r="G5" s="98"/>
      <c r="H5" s="98"/>
    </row>
    <row r="6" spans="1:12" ht="15" customHeight="1" x14ac:dyDescent="0.2">
      <c r="A6" s="101" t="s">
        <v>150</v>
      </c>
      <c r="B6" s="102"/>
      <c r="C6" s="102"/>
      <c r="D6" s="102"/>
      <c r="E6" s="102"/>
      <c r="F6" s="102"/>
      <c r="G6" s="102"/>
      <c r="H6" s="102"/>
    </row>
    <row r="7" spans="1:12" ht="15" customHeight="1" x14ac:dyDescent="0.2">
      <c r="A7" s="101" t="s">
        <v>151</v>
      </c>
      <c r="B7" s="102"/>
      <c r="C7" s="102"/>
      <c r="D7" s="102"/>
      <c r="E7" s="102"/>
      <c r="F7" s="102"/>
      <c r="G7" s="102"/>
      <c r="H7" s="102"/>
    </row>
    <row r="8" spans="1:12" ht="15" customHeight="1" x14ac:dyDescent="0.2">
      <c r="A8" s="101"/>
      <c r="B8" s="102"/>
      <c r="C8" s="102"/>
      <c r="D8" s="102"/>
      <c r="E8" s="102"/>
      <c r="F8" s="102"/>
      <c r="G8" s="102"/>
      <c r="H8" s="102"/>
    </row>
    <row r="9" spans="1:12" ht="15" customHeight="1" x14ac:dyDescent="0.2">
      <c r="A9" s="101"/>
      <c r="B9" s="102"/>
      <c r="C9" s="102"/>
      <c r="D9" s="102"/>
      <c r="E9" s="102"/>
      <c r="F9" s="102"/>
      <c r="G9" s="102"/>
      <c r="H9" s="102"/>
    </row>
    <row r="10" spans="1:12" ht="15" customHeight="1" x14ac:dyDescent="0.2">
      <c r="A10" s="101"/>
      <c r="B10" s="102"/>
      <c r="C10" s="102"/>
      <c r="D10" s="102"/>
      <c r="E10" s="102"/>
      <c r="F10" s="102"/>
      <c r="G10" s="102"/>
      <c r="H10" s="102"/>
    </row>
    <row r="11" spans="1:12" ht="15" customHeight="1" x14ac:dyDescent="0.2">
      <c r="B11" s="102"/>
      <c r="C11" s="102"/>
      <c r="D11" s="102"/>
      <c r="E11" s="102"/>
      <c r="F11" s="102"/>
      <c r="G11" s="102"/>
      <c r="H11" s="102"/>
    </row>
    <row r="12" spans="1:12" ht="15" customHeight="1" x14ac:dyDescent="0.2">
      <c r="A12" s="106" t="s">
        <v>152</v>
      </c>
      <c r="B12" s="107">
        <f t="shared" ref="B12:H12" si="1">SUM(B6:B11)</f>
        <v>0</v>
      </c>
      <c r="C12" s="107">
        <f t="shared" si="1"/>
        <v>0</v>
      </c>
      <c r="D12" s="107">
        <f t="shared" si="1"/>
        <v>0</v>
      </c>
      <c r="E12" s="107">
        <f t="shared" si="1"/>
        <v>0</v>
      </c>
      <c r="F12" s="107">
        <f t="shared" si="1"/>
        <v>0</v>
      </c>
      <c r="G12" s="107">
        <f t="shared" si="1"/>
        <v>0</v>
      </c>
      <c r="H12" s="107">
        <f t="shared" si="1"/>
        <v>0</v>
      </c>
    </row>
    <row r="13" spans="1:12" ht="15" customHeight="1" x14ac:dyDescent="0.2">
      <c r="A13" s="99" t="s">
        <v>153</v>
      </c>
      <c r="B13" s="98"/>
      <c r="C13" s="98"/>
      <c r="D13" s="98"/>
      <c r="E13" s="98"/>
      <c r="F13" s="98"/>
      <c r="G13" s="98"/>
      <c r="H13" s="98"/>
      <c r="L13" s="95"/>
    </row>
    <row r="14" spans="1:12" ht="15" customHeight="1" x14ac:dyDescent="0.2">
      <c r="A14" s="101" t="s">
        <v>154</v>
      </c>
      <c r="B14" s="102"/>
      <c r="C14" s="102"/>
      <c r="D14" s="102"/>
      <c r="E14" s="102"/>
      <c r="F14" s="102"/>
      <c r="G14" s="102"/>
      <c r="H14" s="102"/>
      <c r="L14" s="96"/>
    </row>
    <row r="15" spans="1:12" ht="15" customHeight="1" x14ac:dyDescent="0.2">
      <c r="A15" s="101" t="s">
        <v>155</v>
      </c>
      <c r="B15" s="102"/>
      <c r="C15" s="102"/>
      <c r="D15" s="102"/>
      <c r="E15" s="102"/>
      <c r="F15" s="102"/>
      <c r="G15" s="102"/>
      <c r="H15" s="102"/>
    </row>
    <row r="16" spans="1:12" ht="15" customHeight="1" x14ac:dyDescent="0.2">
      <c r="A16" s="101" t="s">
        <v>156</v>
      </c>
      <c r="B16" s="102"/>
      <c r="C16" s="102"/>
      <c r="D16" s="102"/>
      <c r="E16" s="102"/>
      <c r="F16" s="102"/>
      <c r="G16" s="102"/>
      <c r="H16" s="102"/>
    </row>
    <row r="17" spans="1:8" ht="15" customHeight="1" x14ac:dyDescent="0.2">
      <c r="A17" s="101" t="s">
        <v>157</v>
      </c>
      <c r="B17" s="102"/>
      <c r="C17" s="102"/>
      <c r="D17" s="102"/>
      <c r="E17" s="102"/>
      <c r="F17" s="102"/>
      <c r="G17" s="102"/>
      <c r="H17" s="102"/>
    </row>
    <row r="18" spans="1:8" ht="15" customHeight="1" x14ac:dyDescent="0.2">
      <c r="A18" s="101"/>
      <c r="B18" s="102"/>
      <c r="C18" s="102"/>
      <c r="D18" s="102"/>
      <c r="E18" s="102"/>
      <c r="F18" s="102"/>
      <c r="G18" s="102"/>
      <c r="H18" s="102"/>
    </row>
    <row r="19" spans="1:8" ht="15" customHeight="1" x14ac:dyDescent="0.2">
      <c r="A19" s="100"/>
      <c r="B19" s="102"/>
      <c r="C19" s="102"/>
      <c r="D19" s="102"/>
      <c r="E19" s="102"/>
      <c r="F19" s="102"/>
      <c r="G19" s="102"/>
      <c r="H19" s="102"/>
    </row>
    <row r="20" spans="1:8" ht="15" customHeight="1" x14ac:dyDescent="0.2">
      <c r="A20" s="106" t="s">
        <v>158</v>
      </c>
      <c r="B20" s="107">
        <f t="shared" ref="B20:H20" si="2">SUM(B14:B19)</f>
        <v>0</v>
      </c>
      <c r="C20" s="107">
        <f t="shared" si="2"/>
        <v>0</v>
      </c>
      <c r="D20" s="107">
        <f t="shared" si="2"/>
        <v>0</v>
      </c>
      <c r="E20" s="107">
        <f t="shared" si="2"/>
        <v>0</v>
      </c>
      <c r="F20" s="107">
        <f t="shared" si="2"/>
        <v>0</v>
      </c>
      <c r="G20" s="107">
        <f t="shared" si="2"/>
        <v>0</v>
      </c>
      <c r="H20" s="107">
        <f t="shared" si="2"/>
        <v>0</v>
      </c>
    </row>
    <row r="21" spans="1:8" ht="15" customHeight="1" x14ac:dyDescent="0.2">
      <c r="A21" s="99" t="s">
        <v>159</v>
      </c>
      <c r="B21" s="98"/>
      <c r="C21" s="98"/>
      <c r="D21" s="98"/>
      <c r="E21" s="98"/>
      <c r="F21" s="98"/>
      <c r="G21" s="98"/>
      <c r="H21" s="98"/>
    </row>
    <row r="22" spans="1:8" ht="15" customHeight="1" x14ac:dyDescent="0.2">
      <c r="A22" s="101" t="s">
        <v>160</v>
      </c>
      <c r="B22" s="102"/>
      <c r="C22" s="102"/>
      <c r="D22" s="102"/>
      <c r="E22" s="102"/>
      <c r="F22" s="102"/>
      <c r="G22" s="102"/>
      <c r="H22" s="102"/>
    </row>
    <row r="23" spans="1:8" ht="15" customHeight="1" x14ac:dyDescent="0.2">
      <c r="A23" s="101" t="s">
        <v>161</v>
      </c>
      <c r="B23" s="102"/>
      <c r="C23" s="102"/>
      <c r="D23" s="102"/>
      <c r="E23" s="102"/>
      <c r="F23" s="102"/>
      <c r="G23" s="102"/>
      <c r="H23" s="102"/>
    </row>
    <row r="24" spans="1:8" ht="15" customHeight="1" x14ac:dyDescent="0.2">
      <c r="A24" s="101" t="s">
        <v>162</v>
      </c>
      <c r="B24" s="102"/>
      <c r="C24" s="102"/>
      <c r="D24" s="102"/>
      <c r="E24" s="102"/>
      <c r="F24" s="102"/>
      <c r="G24" s="102"/>
      <c r="H24" s="102"/>
    </row>
    <row r="25" spans="1:8" ht="15" customHeight="1" x14ac:dyDescent="0.2">
      <c r="A25" s="101" t="s">
        <v>163</v>
      </c>
      <c r="B25" s="102"/>
      <c r="C25" s="102"/>
      <c r="D25" s="102"/>
      <c r="E25" s="102"/>
      <c r="F25" s="102"/>
      <c r="G25" s="102"/>
      <c r="H25" s="102"/>
    </row>
    <row r="26" spans="1:8" ht="15" customHeight="1" x14ac:dyDescent="0.2">
      <c r="A26" s="101"/>
      <c r="B26" s="102"/>
      <c r="C26" s="102"/>
      <c r="D26" s="102"/>
      <c r="E26" s="102"/>
      <c r="F26" s="102"/>
      <c r="G26" s="102"/>
      <c r="H26" s="102"/>
    </row>
    <row r="27" spans="1:8" ht="15" customHeight="1" x14ac:dyDescent="0.2">
      <c r="A27" s="100"/>
      <c r="B27" s="102"/>
      <c r="C27" s="102"/>
      <c r="D27" s="102"/>
      <c r="E27" s="102"/>
      <c r="F27" s="102"/>
      <c r="G27" s="102"/>
      <c r="H27" s="102"/>
    </row>
    <row r="28" spans="1:8" ht="15" customHeight="1" x14ac:dyDescent="0.2">
      <c r="A28" s="106" t="s">
        <v>164</v>
      </c>
      <c r="B28" s="107">
        <f t="shared" ref="B28:H28" si="3">SUM(B22:B27)</f>
        <v>0</v>
      </c>
      <c r="C28" s="107">
        <f t="shared" si="3"/>
        <v>0</v>
      </c>
      <c r="D28" s="107">
        <f t="shared" si="3"/>
        <v>0</v>
      </c>
      <c r="E28" s="107">
        <f t="shared" si="3"/>
        <v>0</v>
      </c>
      <c r="F28" s="107">
        <f t="shared" si="3"/>
        <v>0</v>
      </c>
      <c r="G28" s="107">
        <f t="shared" si="3"/>
        <v>0</v>
      </c>
      <c r="H28" s="107">
        <f t="shared" si="3"/>
        <v>0</v>
      </c>
    </row>
    <row r="29" spans="1:8" ht="15" customHeight="1" x14ac:dyDescent="0.2">
      <c r="A29" s="106" t="s">
        <v>165</v>
      </c>
      <c r="B29" s="107">
        <f t="shared" ref="B29:H29" si="4">-B12-B20+B28</f>
        <v>0</v>
      </c>
      <c r="C29" s="107">
        <f t="shared" si="4"/>
        <v>0</v>
      </c>
      <c r="D29" s="107">
        <f t="shared" si="4"/>
        <v>0</v>
      </c>
      <c r="E29" s="107">
        <f t="shared" si="4"/>
        <v>0</v>
      </c>
      <c r="F29" s="107">
        <f t="shared" si="4"/>
        <v>0</v>
      </c>
      <c r="G29" s="107">
        <f t="shared" si="4"/>
        <v>0</v>
      </c>
      <c r="H29" s="107">
        <f t="shared" si="4"/>
        <v>0</v>
      </c>
    </row>
    <row r="30" spans="1:8" ht="15" customHeight="1" x14ac:dyDescent="0.2">
      <c r="A30" s="108" t="s">
        <v>166</v>
      </c>
      <c r="B30" s="109">
        <f>SUM($B$29:B29)</f>
        <v>0</v>
      </c>
      <c r="C30" s="109">
        <f>SUM($B$29:C29)</f>
        <v>0</v>
      </c>
      <c r="D30" s="109">
        <f>SUM($B$29:D29)</f>
        <v>0</v>
      </c>
      <c r="E30" s="109">
        <f>SUM($B$29:E29)</f>
        <v>0</v>
      </c>
      <c r="F30" s="109">
        <f>SUM($B$29:F29)</f>
        <v>0</v>
      </c>
      <c r="G30" s="109">
        <f>SUM($B$29:G29)</f>
        <v>0</v>
      </c>
      <c r="H30" s="109">
        <f>SUM($B$29:H29)</f>
        <v>0</v>
      </c>
    </row>
    <row r="31" spans="1:8" ht="15" customHeight="1" x14ac:dyDescent="0.2">
      <c r="A31" s="110"/>
      <c r="B31" s="114">
        <f>IF(B30&lt;0,1,IF(A30&gt;0,0,ABS(A30/B29)))</f>
        <v>0</v>
      </c>
      <c r="C31" s="114" t="e">
        <f t="shared" ref="C31:D31" si="5">IF(C30&lt;0,1,IF(B30&gt;0,0,ABS(B30/C29)))</f>
        <v>#DIV/0!</v>
      </c>
      <c r="D31" s="114" t="e">
        <f t="shared" si="5"/>
        <v>#DIV/0!</v>
      </c>
      <c r="E31" s="114" t="e">
        <f>IF(E30&lt;0,1,IF(D30&gt;0,0,ABS(D30/E29)))</f>
        <v>#DIV/0!</v>
      </c>
      <c r="F31" s="114" t="e">
        <f>IF(F30&lt;0,1,IF(E30&gt;0,0,ABS(E30/F29)))</f>
        <v>#DIV/0!</v>
      </c>
      <c r="G31" s="114" t="e">
        <f>IF(G30&lt;0,1,IF(F30&gt;0,0,ABS(F30/G29)))</f>
        <v>#DIV/0!</v>
      </c>
      <c r="H31" s="114" t="e">
        <f>IF(H30&lt;0,1,IF(G30&gt;0,0,ABS(G30/H29)))</f>
        <v>#DIV/0!</v>
      </c>
    </row>
    <row r="32" spans="1:8" ht="15" customHeight="1" x14ac:dyDescent="0.2">
      <c r="A32" s="111" t="s">
        <v>167</v>
      </c>
      <c r="B32" s="112" t="e">
        <f>IRR(B29:H29)</f>
        <v>#NUM!</v>
      </c>
      <c r="C32" s="103"/>
      <c r="D32" s="103"/>
      <c r="E32" s="103"/>
      <c r="F32" s="103"/>
      <c r="G32" s="103"/>
      <c r="H32" s="103"/>
    </row>
    <row r="33" spans="1:8" ht="15" customHeight="1" x14ac:dyDescent="0.2">
      <c r="A33" s="106" t="s">
        <v>168</v>
      </c>
      <c r="B33" s="113">
        <f>SUMIF(B31:H31,"&lt;=1")</f>
        <v>0</v>
      </c>
      <c r="C33" s="103"/>
      <c r="D33" s="103"/>
      <c r="E33" s="103"/>
      <c r="F33" s="103"/>
      <c r="G33" s="103"/>
      <c r="H33" s="103"/>
    </row>
    <row r="34" spans="1:8" ht="15" customHeight="1" x14ac:dyDescent="0.2"/>
    <row r="35" spans="1:8" ht="15" customHeight="1" x14ac:dyDescent="0.2">
      <c r="A35" s="103" t="s">
        <v>169</v>
      </c>
    </row>
    <row r="36" spans="1:8" ht="19.5" customHeight="1" x14ac:dyDescent="0.2">
      <c r="A36" s="10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79"/>
  <sheetViews>
    <sheetView tabSelected="1" topLeftCell="A4" zoomScale="85" zoomScaleNormal="85" workbookViewId="0">
      <selection activeCell="A44" sqref="A44"/>
    </sheetView>
  </sheetViews>
  <sheetFormatPr defaultRowHeight="12.75" x14ac:dyDescent="0.2"/>
  <cols>
    <col min="1" max="1" width="150.7109375" style="1" customWidth="1"/>
    <col min="2" max="16384" width="9.140625" style="1"/>
  </cols>
  <sheetData>
    <row r="1" spans="1:4" x14ac:dyDescent="0.2">
      <c r="A1" s="53" t="s">
        <v>170</v>
      </c>
      <c r="D1" s="66"/>
    </row>
    <row r="2" spans="1:4" x14ac:dyDescent="0.2">
      <c r="A2" s="136" t="s">
        <v>171</v>
      </c>
      <c r="D2" s="66"/>
    </row>
    <row r="3" spans="1:4" x14ac:dyDescent="0.2">
      <c r="A3" s="54" t="s">
        <v>172</v>
      </c>
    </row>
    <row r="4" spans="1:4" x14ac:dyDescent="0.2">
      <c r="A4" s="55" t="s">
        <v>111</v>
      </c>
    </row>
    <row r="5" spans="1:4" x14ac:dyDescent="0.2">
      <c r="A5" s="63" t="s">
        <v>173</v>
      </c>
    </row>
    <row r="6" spans="1:4" ht="25.5" x14ac:dyDescent="0.2">
      <c r="A6" s="56" t="s">
        <v>174</v>
      </c>
    </row>
    <row r="7" spans="1:4" x14ac:dyDescent="0.2">
      <c r="A7" s="57" t="s">
        <v>175</v>
      </c>
    </row>
    <row r="8" spans="1:4" x14ac:dyDescent="0.2">
      <c r="A8" s="57" t="s">
        <v>176</v>
      </c>
    </row>
    <row r="9" spans="1:4" x14ac:dyDescent="0.2">
      <c r="A9" s="57" t="s">
        <v>177</v>
      </c>
    </row>
    <row r="10" spans="1:4" x14ac:dyDescent="0.2">
      <c r="A10" s="57" t="s">
        <v>178</v>
      </c>
    </row>
    <row r="11" spans="1:4" x14ac:dyDescent="0.2">
      <c r="A11" s="56" t="s">
        <v>179</v>
      </c>
    </row>
    <row r="12" spans="1:4" x14ac:dyDescent="0.2">
      <c r="A12" s="56"/>
    </row>
    <row r="13" spans="1:4" x14ac:dyDescent="0.2">
      <c r="A13" s="128" t="s">
        <v>180</v>
      </c>
    </row>
    <row r="14" spans="1:4" x14ac:dyDescent="0.2">
      <c r="A14" s="58"/>
    </row>
    <row r="15" spans="1:4" x14ac:dyDescent="0.2">
      <c r="A15" s="59" t="s">
        <v>113</v>
      </c>
    </row>
    <row r="16" spans="1:4" x14ac:dyDescent="0.2">
      <c r="A16" s="64" t="s">
        <v>181</v>
      </c>
    </row>
    <row r="17" spans="1:1" x14ac:dyDescent="0.2">
      <c r="A17" s="56" t="s">
        <v>182</v>
      </c>
    </row>
    <row r="18" spans="1:1" x14ac:dyDescent="0.2">
      <c r="A18" s="57" t="s">
        <v>183</v>
      </c>
    </row>
    <row r="19" spans="1:1" x14ac:dyDescent="0.2">
      <c r="A19" s="57" t="s">
        <v>184</v>
      </c>
    </row>
    <row r="20" spans="1:1" x14ac:dyDescent="0.2">
      <c r="A20" s="57"/>
    </row>
    <row r="21" spans="1:1" x14ac:dyDescent="0.2">
      <c r="A21" s="128" t="s">
        <v>185</v>
      </c>
    </row>
    <row r="22" spans="1:1" x14ac:dyDescent="0.2">
      <c r="A22" s="58"/>
    </row>
    <row r="23" spans="1:1" x14ac:dyDescent="0.2">
      <c r="A23" s="60" t="s">
        <v>115</v>
      </c>
    </row>
    <row r="24" spans="1:1" ht="63.75" x14ac:dyDescent="0.2">
      <c r="A24" s="65" t="s">
        <v>186</v>
      </c>
    </row>
    <row r="25" spans="1:1" ht="51" x14ac:dyDescent="0.2">
      <c r="A25" s="56" t="s">
        <v>187</v>
      </c>
    </row>
    <row r="26" spans="1:1" ht="25.5" x14ac:dyDescent="0.2">
      <c r="A26" s="56" t="s">
        <v>188</v>
      </c>
    </row>
    <row r="27" spans="1:1" x14ac:dyDescent="0.2">
      <c r="A27" s="56" t="s">
        <v>189</v>
      </c>
    </row>
    <row r="28" spans="1:1" ht="25.5" x14ac:dyDescent="0.2">
      <c r="A28" s="56" t="s">
        <v>190</v>
      </c>
    </row>
    <row r="29" spans="1:1" x14ac:dyDescent="0.2">
      <c r="A29" s="56"/>
    </row>
    <row r="30" spans="1:1" x14ac:dyDescent="0.2">
      <c r="A30" s="56" t="s">
        <v>191</v>
      </c>
    </row>
    <row r="31" spans="1:1" ht="25.5" x14ac:dyDescent="0.2">
      <c r="A31" s="56" t="s">
        <v>192</v>
      </c>
    </row>
    <row r="32" spans="1:1" ht="25.5" x14ac:dyDescent="0.2">
      <c r="A32" s="56" t="s">
        <v>193</v>
      </c>
    </row>
    <row r="33" spans="1:1" x14ac:dyDescent="0.2">
      <c r="A33" s="56"/>
    </row>
    <row r="34" spans="1:1" x14ac:dyDescent="0.2">
      <c r="A34" s="56" t="s">
        <v>194</v>
      </c>
    </row>
    <row r="35" spans="1:1" x14ac:dyDescent="0.2">
      <c r="A35" s="56" t="s">
        <v>195</v>
      </c>
    </row>
    <row r="36" spans="1:1" x14ac:dyDescent="0.2">
      <c r="A36" s="56" t="s">
        <v>196</v>
      </c>
    </row>
    <row r="37" spans="1:1" x14ac:dyDescent="0.2">
      <c r="A37" s="56" t="s">
        <v>197</v>
      </c>
    </row>
    <row r="38" spans="1:1" x14ac:dyDescent="0.2">
      <c r="A38" s="56" t="s">
        <v>198</v>
      </c>
    </row>
    <row r="39" spans="1:1" x14ac:dyDescent="0.2">
      <c r="A39" s="56" t="s">
        <v>199</v>
      </c>
    </row>
    <row r="40" spans="1:1" x14ac:dyDescent="0.2">
      <c r="A40" s="56" t="s">
        <v>200</v>
      </c>
    </row>
    <row r="41" spans="1:1" x14ac:dyDescent="0.2">
      <c r="A41" s="56" t="s">
        <v>201</v>
      </c>
    </row>
    <row r="42" spans="1:1" x14ac:dyDescent="0.2">
      <c r="A42" s="56" t="s">
        <v>202</v>
      </c>
    </row>
    <row r="43" spans="1:1" x14ac:dyDescent="0.2">
      <c r="A43" s="56"/>
    </row>
    <row r="44" spans="1:1" x14ac:dyDescent="0.2">
      <c r="A44" s="128" t="s">
        <v>203</v>
      </c>
    </row>
    <row r="45" spans="1:1" x14ac:dyDescent="0.2">
      <c r="A45" s="128" t="s">
        <v>204</v>
      </c>
    </row>
    <row r="46" spans="1:1" x14ac:dyDescent="0.2">
      <c r="A46" s="58"/>
    </row>
    <row r="47" spans="1:1" x14ac:dyDescent="0.2">
      <c r="A47" s="59" t="s">
        <v>205</v>
      </c>
    </row>
    <row r="48" spans="1:1" x14ac:dyDescent="0.2">
      <c r="A48" s="65" t="s">
        <v>206</v>
      </c>
    </row>
    <row r="49" spans="1:1" x14ac:dyDescent="0.2">
      <c r="A49" s="56" t="s">
        <v>207</v>
      </c>
    </row>
    <row r="50" spans="1:1" x14ac:dyDescent="0.2">
      <c r="A50" s="56" t="s">
        <v>208</v>
      </c>
    </row>
    <row r="51" spans="1:1" x14ac:dyDescent="0.2">
      <c r="A51" s="56" t="s">
        <v>209</v>
      </c>
    </row>
    <row r="52" spans="1:1" x14ac:dyDescent="0.2">
      <c r="A52" s="57" t="s">
        <v>210</v>
      </c>
    </row>
    <row r="53" spans="1:1" x14ac:dyDescent="0.2">
      <c r="A53" s="57" t="s">
        <v>211</v>
      </c>
    </row>
    <row r="54" spans="1:1" x14ac:dyDescent="0.2">
      <c r="A54" s="57" t="s">
        <v>212</v>
      </c>
    </row>
    <row r="55" spans="1:1" x14ac:dyDescent="0.2">
      <c r="A55" s="57"/>
    </row>
    <row r="56" spans="1:1" ht="25.5" x14ac:dyDescent="0.2">
      <c r="A56" s="65" t="s">
        <v>213</v>
      </c>
    </row>
    <row r="57" spans="1:1" x14ac:dyDescent="0.2">
      <c r="A57" s="57" t="s">
        <v>214</v>
      </c>
    </row>
    <row r="58" spans="1:1" x14ac:dyDescent="0.2">
      <c r="A58" s="57" t="s">
        <v>215</v>
      </c>
    </row>
    <row r="59" spans="1:1" ht="25.5" x14ac:dyDescent="0.2">
      <c r="A59" s="56" t="s">
        <v>216</v>
      </c>
    </row>
    <row r="60" spans="1:1" x14ac:dyDescent="0.2">
      <c r="A60" s="57" t="s">
        <v>217</v>
      </c>
    </row>
    <row r="61" spans="1:1" x14ac:dyDescent="0.2">
      <c r="A61" s="57"/>
    </row>
    <row r="62" spans="1:1" x14ac:dyDescent="0.2">
      <c r="A62" s="137"/>
    </row>
    <row r="63" spans="1:1" x14ac:dyDescent="0.2">
      <c r="A63" s="139" t="s">
        <v>218</v>
      </c>
    </row>
    <row r="64" spans="1:1" x14ac:dyDescent="0.2">
      <c r="A64" s="138"/>
    </row>
    <row r="65" spans="1:1" ht="25.5" x14ac:dyDescent="0.2">
      <c r="A65" s="140" t="s">
        <v>219</v>
      </c>
    </row>
    <row r="66" spans="1:1" x14ac:dyDescent="0.2">
      <c r="A66" s="140" t="s">
        <v>220</v>
      </c>
    </row>
    <row r="67" spans="1:1" x14ac:dyDescent="0.2">
      <c r="A67" s="140" t="s">
        <v>221</v>
      </c>
    </row>
    <row r="68" spans="1:1" x14ac:dyDescent="0.2">
      <c r="A68" s="140" t="s">
        <v>222</v>
      </c>
    </row>
    <row r="69" spans="1:1" x14ac:dyDescent="0.2">
      <c r="A69" s="140" t="s">
        <v>223</v>
      </c>
    </row>
    <row r="70" spans="1:1" x14ac:dyDescent="0.2">
      <c r="A70" s="140" t="s">
        <v>224</v>
      </c>
    </row>
    <row r="71" spans="1:1" ht="38.25" x14ac:dyDescent="0.2">
      <c r="A71" s="140" t="s">
        <v>225</v>
      </c>
    </row>
    <row r="72" spans="1:1" x14ac:dyDescent="0.2">
      <c r="A72" s="140" t="s">
        <v>226</v>
      </c>
    </row>
    <row r="73" spans="1:1" ht="38.25" x14ac:dyDescent="0.2">
      <c r="A73" s="140" t="s">
        <v>227</v>
      </c>
    </row>
    <row r="74" spans="1:1" x14ac:dyDescent="0.2">
      <c r="A74" s="140" t="s">
        <v>228</v>
      </c>
    </row>
    <row r="75" spans="1:1" x14ac:dyDescent="0.2">
      <c r="A75" s="140" t="s">
        <v>229</v>
      </c>
    </row>
    <row r="76" spans="1:1" x14ac:dyDescent="0.2">
      <c r="A76" s="140" t="s">
        <v>230</v>
      </c>
    </row>
    <row r="77" spans="1:1" x14ac:dyDescent="0.2">
      <c r="A77" s="140" t="s">
        <v>231</v>
      </c>
    </row>
    <row r="78" spans="1:1" x14ac:dyDescent="0.2">
      <c r="A78" s="140" t="s">
        <v>232</v>
      </c>
    </row>
    <row r="79" spans="1:1" x14ac:dyDescent="0.2">
      <c r="A79" s="141" t="s">
        <v>233</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E048025BF7C286478A9BCF93A5BA26FF" ma:contentTypeVersion="24" ma:contentTypeDescription="Loo uus dokument" ma:contentTypeScope="" ma:versionID="789df24a036a9749652f9c474089024c">
  <xsd:schema xmlns:xsd="http://www.w3.org/2001/XMLSchema" xmlns:xs="http://www.w3.org/2001/XMLSchema" xmlns:p="http://schemas.microsoft.com/office/2006/metadata/properties" xmlns:ns2="4d2e130e-4030-47bf-ad05-28e6533ff729" xmlns:ns3="0966d5aa-a8ed-48b4-b035-c78780a57260" targetNamespace="http://schemas.microsoft.com/office/2006/metadata/properties" ma:root="true" ma:fieldsID="976ec218dd9778802bcb6e6311658068" ns2:_="" ns3:_="">
    <xsd:import namespace="4d2e130e-4030-47bf-ad05-28e6533ff729"/>
    <xsd:import namespace="0966d5aa-a8ed-48b4-b035-c78780a5726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lcf76f155ced4ddcb4097134ff3c332f" minOccurs="0"/>
                <xsd:element ref="ns3:TaxCatchAll" minOccurs="0"/>
                <xsd:element ref="ns2:MediaServiceLocation" minOccurs="0"/>
                <xsd:element ref="ns2:_ApprovalAssignedTo" minOccurs="0"/>
                <xsd:element ref="ns2:_ApprovalRespondedBy" minOccurs="0"/>
                <xsd:element ref="ns2:_ApprovalSentBy" minOccurs="0"/>
                <xsd:element ref="ns2:_Approval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2e130e-4030-47bf-ad05-28e6533ff7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Pildisildid" ma:readOnly="false" ma:fieldId="{5cf76f15-5ced-4ddc-b409-7134ff3c332f}" ma:taxonomyMulti="true" ma:sspId="d5e437df-4f94-43c5-a0b4-cf172a2ef4b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_ApprovalAssignedTo" ma:index="24"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5"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6"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7" nillable="true" ma:displayName="Approval status" ma:internalName="_ApprovalStatus" ma:readOnly="true">
      <xsd:simpleType>
        <xsd:restriction base="dms:Unknow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66d5aa-a8ed-48b4-b035-c78780a57260" elementFormDefault="qualified">
    <xsd:import namespace="http://schemas.microsoft.com/office/2006/documentManagement/types"/>
    <xsd:import namespace="http://schemas.microsoft.com/office/infopath/2007/PartnerControls"/>
    <xsd:element name="SharedWithUsers" ma:index="15"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Ühiskasutusse andmise üksikasjad" ma:internalName="SharedWithDetails" ma:readOnly="true">
      <xsd:simpleType>
        <xsd:restriction base="dms:Note">
          <xsd:maxLength value="255"/>
        </xsd:restriction>
      </xsd:simpleType>
    </xsd:element>
    <xsd:element name="TaxCatchAll" ma:index="22" nillable="true" ma:displayName="Taxonomy Catch All Column" ma:hidden="true" ma:list="{8a9f0371-3995-4fbc-9d01-f8d6f3e04a7e}" ma:internalName="TaxCatchAll" ma:showField="CatchAllData" ma:web="0966d5aa-a8ed-48b4-b035-c78780a572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966d5aa-a8ed-48b4-b035-c78780a57260">
      <Value>91</Value>
    </TaxCatchAll>
    <lcf76f155ced4ddcb4097134ff3c332f xmlns="4d2e130e-4030-47bf-ad05-28e6533ff729">
      <Terms xmlns="http://schemas.microsoft.com/office/infopath/2007/PartnerControls"/>
    </lcf76f155ced4ddcb4097134ff3c332f>
    <_ApprovalAssignedTo xmlns="4d2e130e-4030-47bf-ad05-28e6533ff729">
      <UserInfo>
        <DisplayName/>
        <AccountId xsi:nil="true"/>
        <AccountType/>
      </UserInfo>
    </_ApprovalAssignedTo>
    <_ApprovalStatus xmlns="4d2e130e-4030-47bf-ad05-28e6533ff729">0</_ApprovalStatus>
    <_ApprovalRespondedBy xmlns="4d2e130e-4030-47bf-ad05-28e6533ff729">
      <UserInfo>
        <DisplayName/>
        <AccountId xsi:nil="true"/>
        <AccountType/>
      </UserInfo>
    </_ApprovalRespondedBy>
  </documentManagement>
</p:properties>
</file>

<file path=customXml/itemProps1.xml><?xml version="1.0" encoding="utf-8"?>
<ds:datastoreItem xmlns:ds="http://schemas.openxmlformats.org/officeDocument/2006/customXml" ds:itemID="{6FD7D752-AEC2-4B73-B4DE-E69840214E6E}">
  <ds:schemaRefs>
    <ds:schemaRef ds:uri="http://schemas.microsoft.com/sharepoint/v3/contenttype/forms"/>
  </ds:schemaRefs>
</ds:datastoreItem>
</file>

<file path=customXml/itemProps2.xml><?xml version="1.0" encoding="utf-8"?>
<ds:datastoreItem xmlns:ds="http://schemas.openxmlformats.org/officeDocument/2006/customXml" ds:itemID="{77AAF7A3-C409-456C-A691-5D7349076584}"/>
</file>

<file path=customXml/itemProps3.xml><?xml version="1.0" encoding="utf-8"?>
<ds:datastoreItem xmlns:ds="http://schemas.openxmlformats.org/officeDocument/2006/customXml" ds:itemID="{998E8B05-1535-4EE7-8541-197414535D08}">
  <ds:schemaRefs>
    <ds:schemaRef ds:uri="http://purl.org/dc/dcmitype/"/>
    <ds:schemaRef ds:uri="http://www.w3.org/XML/1998/namespace"/>
    <ds:schemaRef ds:uri="http://schemas.microsoft.com/office/infopath/2007/PartnerControls"/>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379001b1-07b8-4c2b-953f-9985d151c68b"/>
    <ds:schemaRef ds:uri="f333c2c9-d858-4a07-a087-b6d84dd5708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6</vt:i4>
      </vt:variant>
      <vt:variant>
        <vt:lpstr>Nimega vahemikud</vt:lpstr>
      </vt:variant>
      <vt:variant>
        <vt:i4>3</vt:i4>
      </vt:variant>
    </vt:vector>
  </HeadingPairs>
  <TitlesOfParts>
    <vt:vector size="9" baseType="lpstr">
      <vt:lpstr>Vastavusnõuded</vt:lpstr>
      <vt:lpstr>Majandusnäitajate prognoos</vt:lpstr>
      <vt:lpstr>Tegevuskava</vt:lpstr>
      <vt:lpstr>Töötasud</vt:lpstr>
      <vt:lpstr>Tasuvusarvutus</vt:lpstr>
      <vt:lpstr>Eelarve juhised</vt:lpstr>
      <vt:lpstr>'Majandusnäitajate prognoos'!Prindiala</vt:lpstr>
      <vt:lpstr>Tegevuskava!Prindiala</vt:lpstr>
      <vt:lpstr>Tegevuskava!Prinditiitlid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Juhan</dc:creator>
  <cp:keywords/>
  <dc:description/>
  <cp:lastModifiedBy>Maris Lehtpuu</cp:lastModifiedBy>
  <cp:revision/>
  <dcterms:created xsi:type="dcterms:W3CDTF">2017-09-15T05:11:12Z</dcterms:created>
  <dcterms:modified xsi:type="dcterms:W3CDTF">2026-10-28T13:08:35Z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0x010100E048025BF7C286478A9BCF93A5BA26FF</vt:lpwstr>
  </property>
  <property fmtid="{D5CDD505-2E9C-101B-9397-08002B2CF9AE}" pid="3" name="Märksõnad">
    <vt:lpwstr/>
  </property>
  <property fmtid="{D5CDD505-2E9C-101B-9397-08002B2CF9AE}" pid="4" name="Osakond">
    <vt:lpwstr>91;#Ettevõtete toetuste osakond|e1657c09-0b3d-44b4-9722-5c639a919178</vt:lpwstr>
  </property>
  <property fmtid="{D5CDD505-2E9C-101B-9397-08002B2CF9AE}" pid="5" name="MSIP_Label_64070b25-3e51-4c49-94ac-1c89225a19f8_Enabled">
    <vt:lpwstr>true</vt:lpwstr>
  </property>
  <property fmtid="{D5CDD505-2E9C-101B-9397-08002B2CF9AE}" pid="6" name="MSIP_Label_64070b25-3e51-4c49-94ac-1c89225a19f8_SetDate">
    <vt:lpwstr>2023-11-02T15:05:17Z</vt:lpwstr>
  </property>
  <property fmtid="{D5CDD505-2E9C-101B-9397-08002B2CF9AE}" pid="7" name="MSIP_Label_64070b25-3e51-4c49-94ac-1c89225a19f8_Method">
    <vt:lpwstr>Standard</vt:lpwstr>
  </property>
  <property fmtid="{D5CDD505-2E9C-101B-9397-08002B2CF9AE}" pid="8" name="MSIP_Label_64070b25-3e51-4c49-94ac-1c89225a19f8_Name">
    <vt:lpwstr>defa4170-0d19-0005-0004-bc88714345d2</vt:lpwstr>
  </property>
  <property fmtid="{D5CDD505-2E9C-101B-9397-08002B2CF9AE}" pid="9" name="MSIP_Label_64070b25-3e51-4c49-94ac-1c89225a19f8_SiteId">
    <vt:lpwstr>3c88e4d0-0f16-4fc9-9c9d-e75d2f2a6adc</vt:lpwstr>
  </property>
  <property fmtid="{D5CDD505-2E9C-101B-9397-08002B2CF9AE}" pid="10" name="MSIP_Label_64070b25-3e51-4c49-94ac-1c89225a19f8_ActionId">
    <vt:lpwstr>08baf7b3-e461-4496-b891-d4d13bec1f81</vt:lpwstr>
  </property>
  <property fmtid="{D5CDD505-2E9C-101B-9397-08002B2CF9AE}" pid="11" name="MSIP_Label_64070b25-3e51-4c49-94ac-1c89225a19f8_ContentBits">
    <vt:lpwstr>0</vt:lpwstr>
  </property>
  <property fmtid="{D5CDD505-2E9C-101B-9397-08002B2CF9AE}" pid="12" name="M_x00e4_rks_x00f5_nad">
    <vt:lpwstr/>
  </property>
  <property fmtid="{D5CDD505-2E9C-101B-9397-08002B2CF9AE}" pid="13" name="_ExtendedDescription">
    <vt:lpwstr/>
  </property>
</Properties>
</file>